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okumentum\SZERZŐDÉSEK\_GÁZ\Székesfehérvár Város\Közbeszerzési dokumentáció 2017_18 gázév\Visszaérkezett 4\"/>
    </mc:Choice>
  </mc:AlternateContent>
  <bookViews>
    <workbookView xWindow="0" yWindow="0" windowWidth="28800" windowHeight="11910"/>
  </bookViews>
  <sheets>
    <sheet name="2.sz. Melléklet" sheetId="1" r:id="rId1"/>
  </sheets>
  <definedNames>
    <definedName name="_xlnm.Print_Titles" localSheetId="0">'2.sz. Melléklet'!$3:$3</definedName>
    <definedName name="_xlnm.Print_Area" localSheetId="0">'2.sz. Melléklet'!$A:$L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X92" i="1" s="1"/>
  <c r="E92" i="1"/>
  <c r="E91" i="1"/>
  <c r="AE90" i="1"/>
  <c r="Z90" i="1"/>
  <c r="Y90" i="1"/>
  <c r="X90" i="1"/>
  <c r="W90" i="1"/>
  <c r="V90" i="1"/>
  <c r="U90" i="1"/>
  <c r="T90" i="1"/>
  <c r="S90" i="1"/>
  <c r="Q90" i="1"/>
  <c r="P90" i="1"/>
  <c r="O90" i="1"/>
  <c r="AA90" i="1" s="1"/>
  <c r="AB90" i="1" s="1"/>
  <c r="AC90" i="1" s="1"/>
  <c r="E90" i="1"/>
  <c r="AE89" i="1"/>
  <c r="Z89" i="1"/>
  <c r="Y89" i="1"/>
  <c r="X89" i="1"/>
  <c r="W89" i="1"/>
  <c r="V89" i="1"/>
  <c r="U89" i="1"/>
  <c r="T89" i="1"/>
  <c r="S89" i="1"/>
  <c r="Q89" i="1"/>
  <c r="P89" i="1"/>
  <c r="O89" i="1"/>
  <c r="E89" i="1"/>
  <c r="AE88" i="1"/>
  <c r="Z88" i="1"/>
  <c r="Y88" i="1"/>
  <c r="X88" i="1"/>
  <c r="W88" i="1"/>
  <c r="V88" i="1"/>
  <c r="U88" i="1"/>
  <c r="T88" i="1"/>
  <c r="S88" i="1"/>
  <c r="Q88" i="1"/>
  <c r="K88" i="1" s="1"/>
  <c r="E88" i="1"/>
  <c r="Z87" i="1"/>
  <c r="Y87" i="1"/>
  <c r="X87" i="1"/>
  <c r="W87" i="1"/>
  <c r="V87" i="1"/>
  <c r="U87" i="1"/>
  <c r="T87" i="1"/>
  <c r="S87" i="1"/>
  <c r="R87" i="1"/>
  <c r="AE87" i="1" s="1"/>
  <c r="P87" i="1"/>
  <c r="O87" i="1"/>
  <c r="E87" i="1"/>
  <c r="Z86" i="1"/>
  <c r="Y86" i="1"/>
  <c r="X86" i="1"/>
  <c r="W86" i="1"/>
  <c r="V86" i="1"/>
  <c r="U86" i="1"/>
  <c r="T86" i="1"/>
  <c r="S86" i="1"/>
  <c r="R86" i="1"/>
  <c r="AE86" i="1" s="1"/>
  <c r="P86" i="1"/>
  <c r="K86" i="1" s="1"/>
  <c r="O86" i="1"/>
  <c r="E86" i="1"/>
  <c r="AE85" i="1"/>
  <c r="Z85" i="1"/>
  <c r="Y85" i="1"/>
  <c r="X85" i="1"/>
  <c r="W85" i="1"/>
  <c r="V85" i="1"/>
  <c r="U85" i="1"/>
  <c r="T85" i="1"/>
  <c r="S85" i="1"/>
  <c r="Q85" i="1"/>
  <c r="P85" i="1"/>
  <c r="O85" i="1"/>
  <c r="E85" i="1"/>
  <c r="AE84" i="1"/>
  <c r="Z84" i="1"/>
  <c r="Y84" i="1"/>
  <c r="X84" i="1"/>
  <c r="W84" i="1"/>
  <c r="V84" i="1"/>
  <c r="U84" i="1"/>
  <c r="T84" i="1"/>
  <c r="S84" i="1"/>
  <c r="Q84" i="1"/>
  <c r="P84" i="1"/>
  <c r="O84" i="1"/>
  <c r="E84" i="1"/>
  <c r="AE83" i="1"/>
  <c r="Z83" i="1"/>
  <c r="Y83" i="1"/>
  <c r="X83" i="1"/>
  <c r="W83" i="1"/>
  <c r="V83" i="1"/>
  <c r="U83" i="1"/>
  <c r="T83" i="1"/>
  <c r="S83" i="1"/>
  <c r="Q83" i="1"/>
  <c r="P83" i="1"/>
  <c r="O83" i="1"/>
  <c r="E83" i="1"/>
  <c r="E82" i="1"/>
  <c r="AA81" i="1"/>
  <c r="AB81" i="1" s="1"/>
  <c r="AC81" i="1" s="1"/>
  <c r="K81" i="1"/>
  <c r="E81" i="1"/>
  <c r="AA80" i="1"/>
  <c r="AB80" i="1" s="1"/>
  <c r="AC80" i="1" s="1"/>
  <c r="K80" i="1"/>
  <c r="E80" i="1"/>
  <c r="AA79" i="1"/>
  <c r="AB79" i="1" s="1"/>
  <c r="AC79" i="1" s="1"/>
  <c r="K79" i="1"/>
  <c r="E79" i="1"/>
  <c r="AA78" i="1"/>
  <c r="AB78" i="1" s="1"/>
  <c r="AC78" i="1" s="1"/>
  <c r="K78" i="1"/>
  <c r="E78" i="1"/>
  <c r="AA77" i="1"/>
  <c r="AB77" i="1" s="1"/>
  <c r="AC77" i="1" s="1"/>
  <c r="K77" i="1"/>
  <c r="E77" i="1"/>
  <c r="AA76" i="1"/>
  <c r="AB76" i="1" s="1"/>
  <c r="AC76" i="1" s="1"/>
  <c r="K76" i="1"/>
  <c r="E76" i="1"/>
  <c r="E75" i="1"/>
  <c r="AG74" i="1"/>
  <c r="AG75" i="1" s="1"/>
  <c r="AG76" i="1" s="1"/>
  <c r="Z74" i="1"/>
  <c r="Y74" i="1"/>
  <c r="X74" i="1"/>
  <c r="W74" i="1"/>
  <c r="V74" i="1"/>
  <c r="U74" i="1"/>
  <c r="T74" i="1"/>
  <c r="S74" i="1"/>
  <c r="E74" i="1"/>
  <c r="Q73" i="1"/>
  <c r="P73" i="1"/>
  <c r="E73" i="1"/>
  <c r="W72" i="1"/>
  <c r="V72" i="1"/>
  <c r="U72" i="1"/>
  <c r="T72" i="1"/>
  <c r="S72" i="1"/>
  <c r="R72" i="1"/>
  <c r="Q72" i="1"/>
  <c r="P72" i="1"/>
  <c r="E72" i="1"/>
  <c r="S71" i="1"/>
  <c r="R71" i="1"/>
  <c r="AE71" i="1" s="1"/>
  <c r="Q71" i="1"/>
  <c r="P71" i="1"/>
  <c r="E71" i="1"/>
  <c r="Z70" i="1"/>
  <c r="Y70" i="1"/>
  <c r="X70" i="1"/>
  <c r="W70" i="1"/>
  <c r="V70" i="1"/>
  <c r="U70" i="1"/>
  <c r="T70" i="1"/>
  <c r="S70" i="1"/>
  <c r="E70" i="1"/>
  <c r="E69" i="1"/>
  <c r="AE68" i="1"/>
  <c r="Z68" i="1"/>
  <c r="Y68" i="1"/>
  <c r="X68" i="1"/>
  <c r="W68" i="1"/>
  <c r="V68" i="1"/>
  <c r="U68" i="1"/>
  <c r="T68" i="1"/>
  <c r="S68" i="1"/>
  <c r="Q68" i="1"/>
  <c r="P68" i="1"/>
  <c r="O68" i="1"/>
  <c r="E68" i="1"/>
  <c r="E67" i="1"/>
  <c r="AE66" i="1"/>
  <c r="Z66" i="1"/>
  <c r="Y66" i="1"/>
  <c r="X66" i="1"/>
  <c r="W66" i="1"/>
  <c r="V66" i="1"/>
  <c r="U66" i="1"/>
  <c r="T66" i="1"/>
  <c r="S66" i="1"/>
  <c r="Q66" i="1"/>
  <c r="P66" i="1"/>
  <c r="O66" i="1"/>
  <c r="E66" i="1"/>
  <c r="AE65" i="1"/>
  <c r="Z65" i="1"/>
  <c r="Y65" i="1"/>
  <c r="X65" i="1"/>
  <c r="W65" i="1"/>
  <c r="V65" i="1"/>
  <c r="U65" i="1"/>
  <c r="T65" i="1"/>
  <c r="S65" i="1"/>
  <c r="Q65" i="1"/>
  <c r="P65" i="1"/>
  <c r="O65" i="1"/>
  <c r="E65" i="1"/>
  <c r="AE64" i="1"/>
  <c r="Z64" i="1"/>
  <c r="Y64" i="1"/>
  <c r="X64" i="1"/>
  <c r="W64" i="1"/>
  <c r="V64" i="1"/>
  <c r="U64" i="1"/>
  <c r="T64" i="1"/>
  <c r="S64" i="1"/>
  <c r="Q64" i="1"/>
  <c r="P64" i="1"/>
  <c r="O64" i="1"/>
  <c r="E64" i="1"/>
  <c r="Z63" i="1"/>
  <c r="Y63" i="1"/>
  <c r="X63" i="1"/>
  <c r="W63" i="1"/>
  <c r="V63" i="1"/>
  <c r="U63" i="1"/>
  <c r="T63" i="1"/>
  <c r="S63" i="1"/>
  <c r="R63" i="1"/>
  <c r="P63" i="1"/>
  <c r="AE63" i="1" s="1"/>
  <c r="O63" i="1"/>
  <c r="E63" i="1"/>
  <c r="AE62" i="1"/>
  <c r="Z62" i="1"/>
  <c r="Y62" i="1"/>
  <c r="X62" i="1"/>
  <c r="W62" i="1"/>
  <c r="V62" i="1"/>
  <c r="U62" i="1"/>
  <c r="T62" i="1"/>
  <c r="S62" i="1"/>
  <c r="Q62" i="1"/>
  <c r="P62" i="1"/>
  <c r="O62" i="1"/>
  <c r="E62" i="1"/>
  <c r="AE61" i="1"/>
  <c r="Z61" i="1"/>
  <c r="Y61" i="1"/>
  <c r="X61" i="1"/>
  <c r="W61" i="1"/>
  <c r="V61" i="1"/>
  <c r="U61" i="1"/>
  <c r="T61" i="1"/>
  <c r="S61" i="1"/>
  <c r="Q61" i="1"/>
  <c r="K61" i="1" s="1"/>
  <c r="P61" i="1"/>
  <c r="O61" i="1"/>
  <c r="E61" i="1"/>
  <c r="AE60" i="1"/>
  <c r="Z60" i="1"/>
  <c r="Y60" i="1"/>
  <c r="X60" i="1"/>
  <c r="W60" i="1"/>
  <c r="V60" i="1"/>
  <c r="U60" i="1"/>
  <c r="T60" i="1"/>
  <c r="S60" i="1"/>
  <c r="Q60" i="1"/>
  <c r="P60" i="1"/>
  <c r="O60" i="1"/>
  <c r="E60" i="1"/>
  <c r="AA59" i="1"/>
  <c r="AB59" i="1" s="1"/>
  <c r="AC59" i="1" s="1"/>
  <c r="K59" i="1"/>
  <c r="E59" i="1"/>
  <c r="AE58" i="1"/>
  <c r="Z58" i="1"/>
  <c r="Y58" i="1"/>
  <c r="X58" i="1"/>
  <c r="W58" i="1"/>
  <c r="V58" i="1"/>
  <c r="U58" i="1"/>
  <c r="T58" i="1"/>
  <c r="S58" i="1"/>
  <c r="Q58" i="1"/>
  <c r="P58" i="1"/>
  <c r="O58" i="1"/>
  <c r="E58" i="1"/>
  <c r="AE57" i="1"/>
  <c r="Z57" i="1"/>
  <c r="Y57" i="1"/>
  <c r="X57" i="1"/>
  <c r="W57" i="1"/>
  <c r="V57" i="1"/>
  <c r="U57" i="1"/>
  <c r="T57" i="1"/>
  <c r="S57" i="1"/>
  <c r="Q57" i="1"/>
  <c r="P57" i="1"/>
  <c r="O57" i="1"/>
  <c r="E57" i="1"/>
  <c r="E56" i="1"/>
  <c r="AE54" i="1"/>
  <c r="Q54" i="1"/>
  <c r="P54" i="1"/>
  <c r="O54" i="1"/>
  <c r="E54" i="1"/>
  <c r="AE53" i="1"/>
  <c r="Q53" i="1"/>
  <c r="Z53" i="1" s="1"/>
  <c r="P53" i="1"/>
  <c r="O53" i="1"/>
  <c r="E53" i="1"/>
  <c r="AE52" i="1"/>
  <c r="Q52" i="1"/>
  <c r="S52" i="1" s="1"/>
  <c r="P52" i="1"/>
  <c r="O52" i="1"/>
  <c r="E52" i="1"/>
  <c r="Z51" i="1"/>
  <c r="Y51" i="1"/>
  <c r="X51" i="1"/>
  <c r="W51" i="1"/>
  <c r="V51" i="1"/>
  <c r="U51" i="1"/>
  <c r="T51" i="1"/>
  <c r="S51" i="1"/>
  <c r="R51" i="1"/>
  <c r="AE51" i="1" s="1"/>
  <c r="P51" i="1"/>
  <c r="O51" i="1"/>
  <c r="E51" i="1"/>
  <c r="Z50" i="1"/>
  <c r="Y50" i="1"/>
  <c r="X50" i="1"/>
  <c r="W50" i="1"/>
  <c r="V50" i="1"/>
  <c r="U50" i="1"/>
  <c r="T50" i="1"/>
  <c r="S50" i="1"/>
  <c r="R50" i="1"/>
  <c r="AE50" i="1" s="1"/>
  <c r="P50" i="1"/>
  <c r="O50" i="1"/>
  <c r="E50" i="1"/>
  <c r="AE49" i="1"/>
  <c r="Z49" i="1"/>
  <c r="Y49" i="1"/>
  <c r="X49" i="1"/>
  <c r="W49" i="1"/>
  <c r="V49" i="1"/>
  <c r="U49" i="1"/>
  <c r="T49" i="1"/>
  <c r="S49" i="1"/>
  <c r="Q49" i="1"/>
  <c r="P49" i="1"/>
  <c r="O49" i="1"/>
  <c r="E49" i="1"/>
  <c r="AE48" i="1"/>
  <c r="Z48" i="1"/>
  <c r="Y48" i="1"/>
  <c r="X48" i="1"/>
  <c r="W48" i="1"/>
  <c r="V48" i="1"/>
  <c r="U48" i="1"/>
  <c r="T48" i="1"/>
  <c r="S48" i="1"/>
  <c r="Q48" i="1"/>
  <c r="P48" i="1"/>
  <c r="O48" i="1"/>
  <c r="E48" i="1"/>
  <c r="Z47" i="1"/>
  <c r="Y47" i="1"/>
  <c r="X47" i="1"/>
  <c r="W47" i="1"/>
  <c r="V47" i="1"/>
  <c r="U47" i="1"/>
  <c r="T47" i="1"/>
  <c r="S47" i="1"/>
  <c r="R47" i="1"/>
  <c r="AE47" i="1" s="1"/>
  <c r="P47" i="1"/>
  <c r="O47" i="1"/>
  <c r="E47" i="1"/>
  <c r="Z46" i="1"/>
  <c r="Y46" i="1"/>
  <c r="X46" i="1"/>
  <c r="W46" i="1"/>
  <c r="V46" i="1"/>
  <c r="U46" i="1"/>
  <c r="T46" i="1"/>
  <c r="S46" i="1"/>
  <c r="R46" i="1"/>
  <c r="AE46" i="1" s="1"/>
  <c r="P46" i="1"/>
  <c r="O46" i="1"/>
  <c r="E46" i="1"/>
  <c r="E45" i="1"/>
  <c r="AE44" i="1"/>
  <c r="Z44" i="1"/>
  <c r="Y44" i="1"/>
  <c r="X44" i="1"/>
  <c r="W44" i="1"/>
  <c r="V44" i="1"/>
  <c r="U44" i="1"/>
  <c r="T44" i="1"/>
  <c r="S44" i="1"/>
  <c r="Q44" i="1"/>
  <c r="P44" i="1"/>
  <c r="O44" i="1"/>
  <c r="E44" i="1"/>
  <c r="AE43" i="1"/>
  <c r="Z43" i="1"/>
  <c r="Y43" i="1"/>
  <c r="X43" i="1"/>
  <c r="W43" i="1"/>
  <c r="V43" i="1"/>
  <c r="U43" i="1"/>
  <c r="T43" i="1"/>
  <c r="S43" i="1"/>
  <c r="AA43" i="1" s="1"/>
  <c r="Q43" i="1"/>
  <c r="P43" i="1"/>
  <c r="O43" i="1"/>
  <c r="K43" i="1"/>
  <c r="E43" i="1"/>
  <c r="E42" i="1"/>
  <c r="AE41" i="1"/>
  <c r="Z41" i="1"/>
  <c r="Y41" i="1"/>
  <c r="X41" i="1"/>
  <c r="W41" i="1"/>
  <c r="V41" i="1"/>
  <c r="U41" i="1"/>
  <c r="T41" i="1"/>
  <c r="S41" i="1"/>
  <c r="Q41" i="1"/>
  <c r="K41" i="1" s="1"/>
  <c r="P41" i="1"/>
  <c r="O41" i="1"/>
  <c r="E41" i="1"/>
  <c r="E40" i="1"/>
  <c r="AE39" i="1"/>
  <c r="Z39" i="1"/>
  <c r="Y39" i="1"/>
  <c r="X39" i="1"/>
  <c r="W39" i="1"/>
  <c r="V39" i="1"/>
  <c r="U39" i="1"/>
  <c r="T39" i="1"/>
  <c r="S39" i="1"/>
  <c r="R39" i="1"/>
  <c r="P39" i="1"/>
  <c r="O39" i="1"/>
  <c r="E39" i="1"/>
  <c r="E38" i="1"/>
  <c r="AE37" i="1"/>
  <c r="Z37" i="1"/>
  <c r="Y37" i="1"/>
  <c r="X37" i="1"/>
  <c r="W37" i="1"/>
  <c r="V37" i="1"/>
  <c r="U37" i="1"/>
  <c r="T37" i="1"/>
  <c r="S37" i="1"/>
  <c r="Q37" i="1"/>
  <c r="P37" i="1"/>
  <c r="O37" i="1"/>
  <c r="E37" i="1"/>
  <c r="AE36" i="1"/>
  <c r="Z36" i="1"/>
  <c r="Y36" i="1"/>
  <c r="X36" i="1"/>
  <c r="W36" i="1"/>
  <c r="V36" i="1"/>
  <c r="U36" i="1"/>
  <c r="T36" i="1"/>
  <c r="S36" i="1"/>
  <c r="Q36" i="1"/>
  <c r="P36" i="1"/>
  <c r="O36" i="1"/>
  <c r="E36" i="1"/>
  <c r="E35" i="1"/>
  <c r="AE34" i="1"/>
  <c r="Z34" i="1"/>
  <c r="Y34" i="1"/>
  <c r="X34" i="1"/>
  <c r="W34" i="1"/>
  <c r="V34" i="1"/>
  <c r="U34" i="1"/>
  <c r="T34" i="1"/>
  <c r="S34" i="1"/>
  <c r="R34" i="1"/>
  <c r="Q34" i="1"/>
  <c r="O34" i="1"/>
  <c r="E34" i="1"/>
  <c r="AA33" i="1"/>
  <c r="AB33" i="1" s="1"/>
  <c r="AC33" i="1" s="1"/>
  <c r="K33" i="1"/>
  <c r="E33" i="1"/>
  <c r="AB32" i="1"/>
  <c r="AC32" i="1" s="1"/>
  <c r="E32" i="1"/>
  <c r="AE31" i="1"/>
  <c r="Z31" i="1"/>
  <c r="Y31" i="1"/>
  <c r="X31" i="1"/>
  <c r="W31" i="1"/>
  <c r="V31" i="1"/>
  <c r="U31" i="1"/>
  <c r="T31" i="1"/>
  <c r="S31" i="1"/>
  <c r="Q31" i="1"/>
  <c r="P31" i="1"/>
  <c r="O31" i="1"/>
  <c r="E31" i="1"/>
  <c r="AE30" i="1"/>
  <c r="Z30" i="1"/>
  <c r="Y30" i="1"/>
  <c r="X30" i="1"/>
  <c r="W30" i="1"/>
  <c r="V30" i="1"/>
  <c r="U30" i="1"/>
  <c r="T30" i="1"/>
  <c r="S30" i="1"/>
  <c r="Q30" i="1"/>
  <c r="P30" i="1"/>
  <c r="O30" i="1"/>
  <c r="E30" i="1"/>
  <c r="E29" i="1"/>
  <c r="AE28" i="1"/>
  <c r="Z28" i="1"/>
  <c r="Y28" i="1"/>
  <c r="X28" i="1"/>
  <c r="W28" i="1"/>
  <c r="V28" i="1"/>
  <c r="U28" i="1"/>
  <c r="T28" i="1"/>
  <c r="S28" i="1"/>
  <c r="Q28" i="1"/>
  <c r="P28" i="1"/>
  <c r="O28" i="1"/>
  <c r="E28" i="1"/>
  <c r="E27" i="1"/>
  <c r="AE26" i="1"/>
  <c r="Z26" i="1"/>
  <c r="Y26" i="1"/>
  <c r="X26" i="1"/>
  <c r="W26" i="1"/>
  <c r="V26" i="1"/>
  <c r="U26" i="1"/>
  <c r="T26" i="1"/>
  <c r="S26" i="1"/>
  <c r="Q26" i="1"/>
  <c r="P26" i="1"/>
  <c r="O26" i="1"/>
  <c r="E26" i="1"/>
  <c r="E25" i="1"/>
  <c r="AA24" i="1"/>
  <c r="AB24" i="1" s="1"/>
  <c r="AC24" i="1" s="1"/>
  <c r="K24" i="1"/>
  <c r="E24" i="1"/>
  <c r="E23" i="1"/>
  <c r="AE22" i="1"/>
  <c r="Z22" i="1"/>
  <c r="Y22" i="1"/>
  <c r="X22" i="1"/>
  <c r="W22" i="1"/>
  <c r="V22" i="1"/>
  <c r="U22" i="1"/>
  <c r="T22" i="1"/>
  <c r="S22" i="1"/>
  <c r="Q22" i="1"/>
  <c r="P22" i="1"/>
  <c r="O22" i="1"/>
  <c r="E22" i="1"/>
  <c r="E21" i="1"/>
  <c r="AE20" i="1"/>
  <c r="Z20" i="1"/>
  <c r="Y20" i="1"/>
  <c r="X20" i="1"/>
  <c r="W20" i="1"/>
  <c r="V20" i="1"/>
  <c r="U20" i="1"/>
  <c r="T20" i="1"/>
  <c r="S20" i="1"/>
  <c r="Q20" i="1"/>
  <c r="P20" i="1"/>
  <c r="O20" i="1"/>
  <c r="E20" i="1"/>
  <c r="E19" i="1"/>
  <c r="AE18" i="1"/>
  <c r="Z18" i="1"/>
  <c r="Y18" i="1"/>
  <c r="X18" i="1"/>
  <c r="W18" i="1"/>
  <c r="V18" i="1"/>
  <c r="U18" i="1"/>
  <c r="T18" i="1"/>
  <c r="S18" i="1"/>
  <c r="Q18" i="1"/>
  <c r="P18" i="1"/>
  <c r="O18" i="1"/>
  <c r="K18" i="1" s="1"/>
  <c r="E18" i="1"/>
  <c r="E17" i="1"/>
  <c r="AE16" i="1"/>
  <c r="Z16" i="1"/>
  <c r="Y16" i="1"/>
  <c r="X16" i="1"/>
  <c r="W16" i="1"/>
  <c r="V16" i="1"/>
  <c r="U16" i="1"/>
  <c r="T16" i="1"/>
  <c r="S16" i="1"/>
  <c r="Q16" i="1"/>
  <c r="P16" i="1"/>
  <c r="O16" i="1"/>
  <c r="E16" i="1"/>
  <c r="E15" i="1"/>
  <c r="AE14" i="1"/>
  <c r="Y14" i="1"/>
  <c r="X14" i="1"/>
  <c r="W14" i="1"/>
  <c r="V14" i="1"/>
  <c r="U14" i="1"/>
  <c r="T14" i="1"/>
  <c r="S14" i="1"/>
  <c r="R14" i="1"/>
  <c r="Q14" i="1"/>
  <c r="P14" i="1"/>
  <c r="AA14" i="1" s="1"/>
  <c r="AB14" i="1" s="1"/>
  <c r="AC14" i="1" s="1"/>
  <c r="O14" i="1"/>
  <c r="E14" i="1"/>
  <c r="E13" i="1"/>
  <c r="AE12" i="1"/>
  <c r="Z12" i="1"/>
  <c r="Y12" i="1"/>
  <c r="X12" i="1"/>
  <c r="W12" i="1"/>
  <c r="V12" i="1"/>
  <c r="U12" i="1"/>
  <c r="T12" i="1"/>
  <c r="S12" i="1"/>
  <c r="Q12" i="1"/>
  <c r="P12" i="1"/>
  <c r="O12" i="1"/>
  <c r="E12" i="1"/>
  <c r="E11" i="1"/>
  <c r="AE10" i="1"/>
  <c r="Z10" i="1"/>
  <c r="Y10" i="1"/>
  <c r="X10" i="1"/>
  <c r="W10" i="1"/>
  <c r="V10" i="1"/>
  <c r="U10" i="1"/>
  <c r="T10" i="1"/>
  <c r="S10" i="1"/>
  <c r="Q10" i="1"/>
  <c r="P10" i="1"/>
  <c r="O10" i="1"/>
  <c r="E10" i="1"/>
  <c r="AE9" i="1"/>
  <c r="Z9" i="1"/>
  <c r="Y9" i="1"/>
  <c r="X9" i="1"/>
  <c r="W9" i="1"/>
  <c r="V9" i="1"/>
  <c r="U9" i="1"/>
  <c r="T9" i="1"/>
  <c r="S9" i="1"/>
  <c r="Q9" i="1"/>
  <c r="P9" i="1"/>
  <c r="O9" i="1"/>
  <c r="E9" i="1"/>
  <c r="AE8" i="1"/>
  <c r="Z8" i="1"/>
  <c r="Y8" i="1"/>
  <c r="X8" i="1"/>
  <c r="W8" i="1"/>
  <c r="V8" i="1"/>
  <c r="U8" i="1"/>
  <c r="T8" i="1"/>
  <c r="S8" i="1"/>
  <c r="Q8" i="1"/>
  <c r="P8" i="1"/>
  <c r="O8" i="1"/>
  <c r="E8" i="1"/>
  <c r="AE7" i="1"/>
  <c r="Z7" i="1"/>
  <c r="Y7" i="1"/>
  <c r="X7" i="1"/>
  <c r="W7" i="1"/>
  <c r="V7" i="1"/>
  <c r="U7" i="1"/>
  <c r="T7" i="1"/>
  <c r="S7" i="1"/>
  <c r="Q7" i="1"/>
  <c r="P7" i="1"/>
  <c r="O7" i="1"/>
  <c r="AA7" i="1" s="1"/>
  <c r="AB7" i="1" s="1"/>
  <c r="AC7" i="1" s="1"/>
  <c r="E7" i="1"/>
  <c r="AE6" i="1"/>
  <c r="Z6" i="1"/>
  <c r="Y6" i="1"/>
  <c r="X6" i="1"/>
  <c r="W6" i="1"/>
  <c r="V6" i="1"/>
  <c r="U6" i="1"/>
  <c r="T6" i="1"/>
  <c r="S6" i="1"/>
  <c r="Q6" i="1"/>
  <c r="P6" i="1"/>
  <c r="O6" i="1"/>
  <c r="E6" i="1"/>
  <c r="AE5" i="1"/>
  <c r="Z5" i="1"/>
  <c r="Y5" i="1"/>
  <c r="X5" i="1"/>
  <c r="W5" i="1"/>
  <c r="V5" i="1"/>
  <c r="U5" i="1"/>
  <c r="T5" i="1"/>
  <c r="S5" i="1"/>
  <c r="Q5" i="1"/>
  <c r="P5" i="1"/>
  <c r="O5" i="1"/>
  <c r="E5" i="1"/>
  <c r="AA2" i="1"/>
  <c r="K31" i="1" l="1"/>
  <c r="AA68" i="1"/>
  <c r="AB68" i="1" s="1"/>
  <c r="AC68" i="1" s="1"/>
  <c r="K70" i="1"/>
  <c r="K84" i="1"/>
  <c r="AA86" i="1"/>
  <c r="AB86" i="1" s="1"/>
  <c r="AC86" i="1" s="1"/>
  <c r="Y73" i="1"/>
  <c r="V73" i="1"/>
  <c r="U73" i="1"/>
  <c r="Z73" i="1"/>
  <c r="R73" i="1"/>
  <c r="AA6" i="1"/>
  <c r="AB6" i="1" s="1"/>
  <c r="AC6" i="1" s="1"/>
  <c r="AA5" i="1"/>
  <c r="AA9" i="1"/>
  <c r="AB9" i="1" s="1"/>
  <c r="AC9" i="1" s="1"/>
  <c r="AF14" i="1"/>
  <c r="AA20" i="1"/>
  <c r="AB20" i="1" s="1"/>
  <c r="AC20" i="1" s="1"/>
  <c r="AA26" i="1"/>
  <c r="AB26" i="1" s="1"/>
  <c r="AC26" i="1" s="1"/>
  <c r="AA28" i="1"/>
  <c r="AA39" i="1"/>
  <c r="AB39" i="1" s="1"/>
  <c r="AC39" i="1" s="1"/>
  <c r="AA48" i="1"/>
  <c r="AB48" i="1" s="1"/>
  <c r="AC48" i="1" s="1"/>
  <c r="V52" i="1"/>
  <c r="T53" i="1"/>
  <c r="Y53" i="1"/>
  <c r="AA64" i="1"/>
  <c r="AB64" i="1" s="1"/>
  <c r="AC64" i="1" s="1"/>
  <c r="V92" i="1"/>
  <c r="AF5" i="1"/>
  <c r="AF7" i="1"/>
  <c r="K8" i="1"/>
  <c r="K16" i="1"/>
  <c r="AA18" i="1"/>
  <c r="AB18" i="1" s="1"/>
  <c r="AC18" i="1" s="1"/>
  <c r="AA31" i="1"/>
  <c r="AB31" i="1" s="1"/>
  <c r="AC31" i="1" s="1"/>
  <c r="AF48" i="1"/>
  <c r="W52" i="1"/>
  <c r="U53" i="1"/>
  <c r="AA57" i="1"/>
  <c r="AB57" i="1" s="1"/>
  <c r="AC57" i="1" s="1"/>
  <c r="AA62" i="1"/>
  <c r="AB62" i="1" s="1"/>
  <c r="AC62" i="1" s="1"/>
  <c r="AA65" i="1"/>
  <c r="K71" i="1"/>
  <c r="AA72" i="1"/>
  <c r="AB72" i="1" s="1"/>
  <c r="AC72" i="1" s="1"/>
  <c r="AA88" i="1"/>
  <c r="AB88" i="1" s="1"/>
  <c r="AC88" i="1" s="1"/>
  <c r="AA89" i="1"/>
  <c r="Q92" i="1"/>
  <c r="Y92" i="1"/>
  <c r="W53" i="1"/>
  <c r="R92" i="1"/>
  <c r="AE92" i="1" s="1"/>
  <c r="Z92" i="1"/>
  <c r="AF9" i="1"/>
  <c r="AA10" i="1"/>
  <c r="AB10" i="1" s="1"/>
  <c r="AC10" i="1" s="1"/>
  <c r="AA12" i="1"/>
  <c r="AB12" i="1" s="1"/>
  <c r="AC12" i="1" s="1"/>
  <c r="AF20" i="1"/>
  <c r="AA22" i="1"/>
  <c r="AB22" i="1" s="1"/>
  <c r="AC22" i="1" s="1"/>
  <c r="AF26" i="1"/>
  <c r="AA36" i="1"/>
  <c r="AB36" i="1" s="1"/>
  <c r="AC36" i="1" s="1"/>
  <c r="AA41" i="1"/>
  <c r="AB41" i="1" s="1"/>
  <c r="AC41" i="1" s="1"/>
  <c r="S53" i="1"/>
  <c r="X53" i="1"/>
  <c r="AA61" i="1"/>
  <c r="AF61" i="1" s="1"/>
  <c r="AA63" i="1"/>
  <c r="AB63" i="1" s="1"/>
  <c r="AC63" i="1" s="1"/>
  <c r="AA84" i="1"/>
  <c r="AB84" i="1" s="1"/>
  <c r="AC84" i="1" s="1"/>
  <c r="AA87" i="1"/>
  <c r="AB87" i="1" s="1"/>
  <c r="AC87" i="1" s="1"/>
  <c r="AF88" i="1"/>
  <c r="U92" i="1"/>
  <c r="AF41" i="1"/>
  <c r="AB61" i="1"/>
  <c r="AC61" i="1" s="1"/>
  <c r="AB5" i="1"/>
  <c r="AF6" i="1"/>
  <c r="AF10" i="1"/>
  <c r="AB28" i="1"/>
  <c r="AC28" i="1" s="1"/>
  <c r="AF28" i="1"/>
  <c r="AF36" i="1"/>
  <c r="AF57" i="1"/>
  <c r="AB65" i="1"/>
  <c r="AC65" i="1" s="1"/>
  <c r="AF65" i="1"/>
  <c r="AF89" i="1"/>
  <c r="AB89" i="1"/>
  <c r="AC89" i="1" s="1"/>
  <c r="AF63" i="1"/>
  <c r="AF18" i="1"/>
  <c r="AF22" i="1"/>
  <c r="AF12" i="1"/>
  <c r="AB43" i="1"/>
  <c r="AC43" i="1" s="1"/>
  <c r="AF43" i="1"/>
  <c r="AF68" i="1"/>
  <c r="AF86" i="1"/>
  <c r="K6" i="1"/>
  <c r="AA8" i="1"/>
  <c r="AB8" i="1" s="1"/>
  <c r="AC8" i="1" s="1"/>
  <c r="K10" i="1"/>
  <c r="Z54" i="1"/>
  <c r="AF64" i="1"/>
  <c r="AF87" i="1"/>
  <c r="AF90" i="1"/>
  <c r="AA16" i="1"/>
  <c r="AB16" i="1" s="1"/>
  <c r="AC16" i="1" s="1"/>
  <c r="K28" i="1"/>
  <c r="K36" i="1"/>
  <c r="AA37" i="1"/>
  <c r="K37" i="1"/>
  <c r="K46" i="1"/>
  <c r="AA46" i="1"/>
  <c r="AB46" i="1" s="1"/>
  <c r="AC46" i="1" s="1"/>
  <c r="AA47" i="1"/>
  <c r="AB47" i="1" s="1"/>
  <c r="AC47" i="1" s="1"/>
  <c r="K47" i="1"/>
  <c r="S54" i="1"/>
  <c r="AF62" i="1"/>
  <c r="Y54" i="1"/>
  <c r="U54" i="1"/>
  <c r="X54" i="1"/>
  <c r="T54" i="1"/>
  <c r="AA70" i="1"/>
  <c r="AB70" i="1" s="1"/>
  <c r="AC70" i="1" s="1"/>
  <c r="K5" i="1"/>
  <c r="K7" i="1"/>
  <c r="K9" i="1"/>
  <c r="K14" i="1"/>
  <c r="K22" i="1"/>
  <c r="AA34" i="1"/>
  <c r="AB34" i="1" s="1"/>
  <c r="AC34" i="1" s="1"/>
  <c r="AA44" i="1"/>
  <c r="AB44" i="1" s="1"/>
  <c r="AC44" i="1" s="1"/>
  <c r="K50" i="1"/>
  <c r="AA50" i="1"/>
  <c r="AB50" i="1" s="1"/>
  <c r="AC50" i="1" s="1"/>
  <c r="AA51" i="1"/>
  <c r="AB51" i="1" s="1"/>
  <c r="AC51" i="1" s="1"/>
  <c r="K51" i="1"/>
  <c r="V54" i="1"/>
  <c r="K57" i="1"/>
  <c r="AA58" i="1"/>
  <c r="K58" i="1"/>
  <c r="AA60" i="1"/>
  <c r="AB60" i="1" s="1"/>
  <c r="AC60" i="1" s="1"/>
  <c r="K65" i="1"/>
  <c r="K68" i="1"/>
  <c r="K72" i="1"/>
  <c r="AA85" i="1"/>
  <c r="AB85" i="1" s="1"/>
  <c r="AC85" i="1" s="1"/>
  <c r="K12" i="1"/>
  <c r="K20" i="1"/>
  <c r="K26" i="1"/>
  <c r="AA30" i="1"/>
  <c r="AB30" i="1" s="1"/>
  <c r="AC30" i="1" s="1"/>
  <c r="AF47" i="1"/>
  <c r="K48" i="1"/>
  <c r="AA49" i="1"/>
  <c r="K49" i="1"/>
  <c r="Y52" i="1"/>
  <c r="U52" i="1"/>
  <c r="X52" i="1"/>
  <c r="T52" i="1"/>
  <c r="Z52" i="1"/>
  <c r="W54" i="1"/>
  <c r="K63" i="1"/>
  <c r="AA66" i="1"/>
  <c r="AB66" i="1" s="1"/>
  <c r="AC66" i="1" s="1"/>
  <c r="AF66" i="1"/>
  <c r="AA71" i="1"/>
  <c r="AB71" i="1" s="1"/>
  <c r="AC71" i="1" s="1"/>
  <c r="AA74" i="1"/>
  <c r="AB74" i="1" s="1"/>
  <c r="AC74" i="1" s="1"/>
  <c r="X73" i="1"/>
  <c r="T73" i="1"/>
  <c r="W73" i="1"/>
  <c r="S73" i="1"/>
  <c r="O73" i="1"/>
  <c r="AA83" i="1"/>
  <c r="AB83" i="1" s="1"/>
  <c r="AC83" i="1" s="1"/>
  <c r="K89" i="1"/>
  <c r="K34" i="1"/>
  <c r="K39" i="1"/>
  <c r="K44" i="1"/>
  <c r="V53" i="1"/>
  <c r="K53" i="1" s="1"/>
  <c r="K60" i="1"/>
  <c r="K62" i="1"/>
  <c r="K64" i="1"/>
  <c r="K66" i="1"/>
  <c r="K74" i="1"/>
  <c r="K83" i="1"/>
  <c r="K85" i="1"/>
  <c r="K87" i="1"/>
  <c r="K90" i="1"/>
  <c r="O92" i="1"/>
  <c r="S92" i="1"/>
  <c r="W92" i="1"/>
  <c r="T92" i="1"/>
  <c r="AF39" i="1" l="1"/>
  <c r="AF31" i="1"/>
  <c r="AF84" i="1"/>
  <c r="AF44" i="1"/>
  <c r="AF30" i="1"/>
  <c r="AF51" i="1"/>
  <c r="AA54" i="1"/>
  <c r="AB54" i="1" s="1"/>
  <c r="AC54" i="1" s="1"/>
  <c r="K54" i="1"/>
  <c r="AA53" i="1"/>
  <c r="AF54" i="1"/>
  <c r="AA73" i="1"/>
  <c r="AB73" i="1" s="1"/>
  <c r="AC73" i="1" s="1"/>
  <c r="K73" i="1"/>
  <c r="K52" i="1"/>
  <c r="AF71" i="1"/>
  <c r="AF16" i="1"/>
  <c r="AC5" i="1"/>
  <c r="AF53" i="1"/>
  <c r="AB53" i="1"/>
  <c r="AC53" i="1" s="1"/>
  <c r="AF49" i="1"/>
  <c r="AB49" i="1"/>
  <c r="AC49" i="1" s="1"/>
  <c r="AF85" i="1"/>
  <c r="AF58" i="1"/>
  <c r="AB58" i="1"/>
  <c r="AC58" i="1" s="1"/>
  <c r="AF37" i="1"/>
  <c r="AB37" i="1"/>
  <c r="AC37" i="1" s="1"/>
  <c r="AF50" i="1"/>
  <c r="AA52" i="1"/>
  <c r="AA92" i="1"/>
  <c r="K92" i="1"/>
  <c r="AF83" i="1"/>
  <c r="AF60" i="1"/>
  <c r="AF34" i="1"/>
  <c r="AF8" i="1"/>
  <c r="AF46" i="1"/>
  <c r="AB92" i="1" l="1"/>
  <c r="AC92" i="1" s="1"/>
  <c r="AF92" i="1"/>
  <c r="AB52" i="1"/>
  <c r="AF52" i="1"/>
  <c r="AA94" i="1"/>
  <c r="AC52" i="1" l="1"/>
  <c r="AC94" i="1" s="1"/>
  <c r="AB94" i="1"/>
</calcChain>
</file>

<file path=xl/sharedStrings.xml><?xml version="1.0" encoding="utf-8"?>
<sst xmlns="http://schemas.openxmlformats.org/spreadsheetml/2006/main" count="657" uniqueCount="289">
  <si>
    <t>Földgáz fogyasztási helyek</t>
  </si>
  <si>
    <t>2016. év</t>
  </si>
  <si>
    <t>A</t>
  </si>
  <si>
    <t>sor-szám</t>
  </si>
  <si>
    <t>Fogyasztási hely megnevezése</t>
  </si>
  <si>
    <t>Cím</t>
  </si>
  <si>
    <t>POD</t>
  </si>
  <si>
    <t>Mérő gyári szám</t>
  </si>
  <si>
    <t>Kereskedő</t>
  </si>
  <si>
    <t>Ker szerződés infók</t>
  </si>
  <si>
    <t>Elosztó</t>
  </si>
  <si>
    <t>Elosztó címe</t>
  </si>
  <si>
    <t>Napi max. csúcsigény,
(m3/nap)</t>
  </si>
  <si>
    <t>Gázkapacitás, m3/h</t>
  </si>
  <si>
    <t>Korlátozási besorolás</t>
  </si>
  <si>
    <t>10. hó</t>
  </si>
  <si>
    <t>11.hó</t>
  </si>
  <si>
    <t>12.hó</t>
  </si>
  <si>
    <t>01.hó</t>
  </si>
  <si>
    <t>02.hó</t>
  </si>
  <si>
    <t>03.hó</t>
  </si>
  <si>
    <t>04.hó</t>
  </si>
  <si>
    <t>05.hó</t>
  </si>
  <si>
    <t>06.hó</t>
  </si>
  <si>
    <t>07. hó</t>
  </si>
  <si>
    <t>08. hó</t>
  </si>
  <si>
    <t>09.hó</t>
  </si>
  <si>
    <t>Szerződött gáz-fogyasztási adatok, m3</t>
  </si>
  <si>
    <t>Szerződött gáz-fogyasztási adatok, MJ</t>
  </si>
  <si>
    <t>Szerződött gáz-fogyasztási adatok, kWh</t>
  </si>
  <si>
    <t>Megjegyzés</t>
  </si>
  <si>
    <t>Számlafizető: Egyesített Szociális Intézet - 8000 Székesfehérvár, Rákóczi u. 34.</t>
  </si>
  <si>
    <t>I. sz. Idősek Otthona</t>
  </si>
  <si>
    <t>8000 Székesfehérvár, Rákóczi u. 34.</t>
  </si>
  <si>
    <t>39N030054200000Y</t>
  </si>
  <si>
    <t>531413218503</t>
  </si>
  <si>
    <t>Főgáz</t>
  </si>
  <si>
    <t>20-100 BASIC trend</t>
  </si>
  <si>
    <t>E.ON Dél-dunántúli Gázhálózati Zrt</t>
  </si>
  <si>
    <t>7626 Pécs, Búza tér 8/a</t>
  </si>
  <si>
    <t>nem korlátozható</t>
  </si>
  <si>
    <t>III. sz. Idősek Otthona</t>
  </si>
  <si>
    <t>8000 Székesfehérvár, Farkasvermi u. 40/1.</t>
  </si>
  <si>
    <t>39N030264308000W</t>
  </si>
  <si>
    <t>550908209611</t>
  </si>
  <si>
    <t>I. sz. Gondozási Központ</t>
  </si>
  <si>
    <t>8000 Székesfehérvár, Cserkész u. 14.</t>
  </si>
  <si>
    <t>39N0302114970008</t>
  </si>
  <si>
    <t>.1229021641..93</t>
  </si>
  <si>
    <t>ESZ</t>
  </si>
  <si>
    <t>II. sz. Gondozási Központ</t>
  </si>
  <si>
    <t>8000 Székesfehérvár, Zsolt u. 34. 1 ép.</t>
  </si>
  <si>
    <t>39N030224793000B</t>
  </si>
  <si>
    <t>832411601215315</t>
  </si>
  <si>
    <t>III. sz. Gondozási Központ</t>
  </si>
  <si>
    <t>8000 Székesfehérvár, Gellért Újsor 8.</t>
  </si>
  <si>
    <t>39N030200680000F</t>
  </si>
  <si>
    <t>IV. sz. Gondozási Központ</t>
  </si>
  <si>
    <t>8000 Székesfehérvár, Rádiú u. 7.</t>
  </si>
  <si>
    <t>39N030309481000G</t>
  </si>
  <si>
    <t>35540808206204</t>
  </si>
  <si>
    <t>Számlafizető: Székesfehérvár Megyei Jogú Város Önkorm. Százszorszép Bölcsőde, 8000 Székesfehérvár, Ybl Miklós lakótelep 16./2.</t>
  </si>
  <si>
    <t>Székesfehérvár Megyei Jogú Város Önkorm. Százszorszép Bölcsőde</t>
  </si>
  <si>
    <t>8000 Székesfehérvár, Ybl Mikós lakótelep 16./2.</t>
  </si>
  <si>
    <t>39N030221703000F</t>
  </si>
  <si>
    <t>32070923936832</t>
  </si>
  <si>
    <t>Számlafizető: Székesfehérvár Megyei Jogú Város Önkorm. 3. sz Bölcsőde, 8000 Székesfehérvár, Kígyó u. 1/A.</t>
  </si>
  <si>
    <t>Székesfehérvár Megyei Jogú Város Önkorm. 3. sz Bölcsőde</t>
  </si>
  <si>
    <t>8000 Székesfehérvár, Kígyó u. 1/A.</t>
  </si>
  <si>
    <t>39N030080182000P</t>
  </si>
  <si>
    <t>172010700077228</t>
  </si>
  <si>
    <t>Számlafizető: Székesfehérvár Megyei Jogú Város Önkorm. Napraforgó Bölcsőde, 8000 Székesfehérvár, Kisteleki u. 86. A ép.</t>
  </si>
  <si>
    <t>8000 Székesfehérvár, Kisteleki u. 86. A ép.</t>
  </si>
  <si>
    <t>39N030295593000S</t>
  </si>
  <si>
    <t>35541009212052</t>
  </si>
  <si>
    <t>Számlafizető: Székesfehérvár Megyei Jogú Város Önkorm. Nyitnikék Bölcsőde, 8000 Székesfehérvár, József Attila u. 34.</t>
  </si>
  <si>
    <t>Székesfehérvár Megyei Jogú Város Önkorm. Nyitnikék Bölcsőde</t>
  </si>
  <si>
    <t>8000 Székesfehérvár, József Attila u. 34./1.</t>
  </si>
  <si>
    <t>39N0302906020009</t>
  </si>
  <si>
    <t>312290723642154</t>
  </si>
  <si>
    <t>Számlafizető: Székesfehérvár Megyei Jogú Város Önkorm. 8. sz Bölcsőde, 8000 Székesfehérvár, Tóvárosi In.</t>
  </si>
  <si>
    <t>Székesfehérvár Megyei Jogú Város Önkorm. 8. sz Bölcsőde</t>
  </si>
  <si>
    <t>8000 Székesfehérvár, Tóvárosi Lakónegyed 69.</t>
  </si>
  <si>
    <t>39N030189270000Q</t>
  </si>
  <si>
    <t>186501</t>
  </si>
  <si>
    <t>Számlafizető: Árpád úti Óvoda, 8000 Székesfehérvár, Árpád u. 5./2.</t>
  </si>
  <si>
    <t>Árpád úti Óvoda</t>
  </si>
  <si>
    <t>8000 Székesfehérvár, Árpád u. 5./2.</t>
  </si>
  <si>
    <t>39N030298596000Q</t>
  </si>
  <si>
    <t>35511109212470</t>
  </si>
  <si>
    <t>Számlafizető: Belvárosi Brunszvik Teréz Óvoda, 8000 Székesfehérvár, Várkörút 1-16.</t>
  </si>
  <si>
    <t>Tulipános Tagóvodája</t>
  </si>
  <si>
    <t>8000 Székesfehérvár, Kígyó u. 1./B.</t>
  </si>
  <si>
    <t>39N030081906000Q</t>
  </si>
  <si>
    <t>E-ON</t>
  </si>
  <si>
    <t>Számlafizető: Felsővárosi Óvoda, 8000 Székesfehérvár, Havranek József u. 2.</t>
  </si>
  <si>
    <t>Felsővárosi Óvod</t>
  </si>
  <si>
    <t>8000 Székesfehérvár, Havranek József u. 2.</t>
  </si>
  <si>
    <t>39N030077531000M</t>
  </si>
  <si>
    <t>35540909210823</t>
  </si>
  <si>
    <t>Számlafizető: Gyöngyvirág Óvoda-Székesfehérvár Kindergarten Maiglöckchen, 8000 Székesfehérvár, Pozsonyi út 2.</t>
  </si>
  <si>
    <t>Gyöngyvirág Óvoda</t>
  </si>
  <si>
    <t>8000 Székesfehérvár, Pozsonyi út 2.</t>
  </si>
  <si>
    <t>39N030227600000Q</t>
  </si>
  <si>
    <t>148990</t>
  </si>
  <si>
    <t>Számlafizető: Hosszúsétatéri Óvoda, 8000 Székesfehérvár, Hosszúsétatér 42.</t>
  </si>
  <si>
    <t>Hosszúsétatéri Óvoda</t>
  </si>
  <si>
    <t>8000 Székesfehérvár, Hosszúsétatér 44.</t>
  </si>
  <si>
    <t>39N030291345000K</t>
  </si>
  <si>
    <t>0000582937</t>
  </si>
  <si>
    <t>szabadpiaci</t>
  </si>
  <si>
    <t>Tóvárosi Tagóvodája</t>
  </si>
  <si>
    <t>8000 Székesfehérvár, Tóvárosi Lakónegyed 0/1.</t>
  </si>
  <si>
    <t>39N030187703000Y</t>
  </si>
  <si>
    <t>0000582892</t>
  </si>
  <si>
    <t>Számlafizető: Maroshegyi Óvoda, 8000 Székesfehérvár, Rádió u. 1.</t>
  </si>
  <si>
    <t>Maroshegyi Óvoda</t>
  </si>
  <si>
    <t>8000 Székesfehérvár, Rádió u. 12.</t>
  </si>
  <si>
    <t>39N0302352350001</t>
  </si>
  <si>
    <t>8000 Székesfehérvár, Rádió u. 1.</t>
  </si>
  <si>
    <t>39N030006268000O</t>
  </si>
  <si>
    <t>Számlafizető: Napsugár Óvoda, 8000 Székesfehérvár, Salétrom u. 8.</t>
  </si>
  <si>
    <t>Napsugár Óvoda</t>
  </si>
  <si>
    <t xml:space="preserve">8000 Székesfehérvár, Salétrom u. 6. </t>
  </si>
  <si>
    <t>39N030104722000C</t>
  </si>
  <si>
    <t>32370905309926</t>
  </si>
  <si>
    <t>Nefelejcs Tagóvodája</t>
  </si>
  <si>
    <t>8000 Székesfehérvár, Nefelejcs u. 54</t>
  </si>
  <si>
    <t>39N030138447000B</t>
  </si>
  <si>
    <t>35511109212089</t>
  </si>
  <si>
    <t>Számlafizető: Szárazréti Óvoda, 8000 Székesfehérvár, Farkasvermi u. 1.</t>
  </si>
  <si>
    <t>Szárazréti Óvoda</t>
  </si>
  <si>
    <t>8000 Székesfehérvár, Farkasvermi u. 1.</t>
  </si>
  <si>
    <t>39N030241503000B</t>
  </si>
  <si>
    <t>312290419224600</t>
  </si>
  <si>
    <t>Számlafizető: Szivárvány Óvoda, 8000 Székesfehérvár, Zombori u. 19.</t>
  </si>
  <si>
    <t>Püspökkertvárosi Tagóvodája</t>
  </si>
  <si>
    <t>8000 Székesfehérvár, Püspök Kertváros 46.</t>
  </si>
  <si>
    <t>39N030161615000H</t>
  </si>
  <si>
    <t>35511009212110</t>
  </si>
  <si>
    <t>Számlafizető: Tolnai Utcai Óvoda, 8000 Székesfehérvár, Tolnai u. 1.</t>
  </si>
  <si>
    <t>Tolnai Utcai Óvoda</t>
  </si>
  <si>
    <t>8000 Székesfehérvár, Tolnai u. 5.</t>
  </si>
  <si>
    <t>39N0301491760002</t>
  </si>
  <si>
    <t>Székesfehérvári Egyházmegye</t>
  </si>
  <si>
    <t>8000 Székesfehérvár, Megyeház u. 19-21.</t>
  </si>
  <si>
    <t>39N0301652440000</t>
  </si>
  <si>
    <t>3122901162930071</t>
  </si>
  <si>
    <t>Számlafizető: Kríziskezelő Központ, 8000 Székesfehérvár, Sörház tér 3.</t>
  </si>
  <si>
    <t>Kríziskezelő Központ (Férfi átmeneti szálló)</t>
  </si>
  <si>
    <t>8000 Székesfehérvár, Sörház tér 3.</t>
  </si>
  <si>
    <t>39N0301633200004</t>
  </si>
  <si>
    <t>35541109212570</t>
  </si>
  <si>
    <t>Kríziskezelő Központ (Ifjúsági szálló)</t>
  </si>
  <si>
    <t xml:space="preserve">8000 Székesfehérvár, Kikindai u. 8. </t>
  </si>
  <si>
    <t>39N030309813000K</t>
  </si>
  <si>
    <t>12519689; 12519710; 125450032;12812328; 16417784</t>
  </si>
  <si>
    <t>Kríziskezelő Központ (Női szálló)</t>
  </si>
  <si>
    <t>8000 Székesfehérvár, Széchenyi u. 60/1.</t>
  </si>
  <si>
    <t>39N0300873440006</t>
  </si>
  <si>
    <t>35510807205322</t>
  </si>
  <si>
    <t>Kríziskezelő Központ (CSÁO)</t>
  </si>
  <si>
    <t>8000 Székesfehérvár, Palotai út 51. A ép.</t>
  </si>
  <si>
    <t>39N030159685000V</t>
  </si>
  <si>
    <t>Kríziskezelő Központ (Utcai szolgálat)</t>
  </si>
  <si>
    <t>8000 Székesfehérvár, Sörház tér 9. /C.ép. /1</t>
  </si>
  <si>
    <t>39N030264371000P</t>
  </si>
  <si>
    <t>312290216505714</t>
  </si>
  <si>
    <t>Kríziskezelő Központ (Nappali szolgáltató központ)</t>
  </si>
  <si>
    <t>8000 Székesfehérvár, Sörház tér 9. /C.ép. /3</t>
  </si>
  <si>
    <t>39N030262487000Z</t>
  </si>
  <si>
    <t>312400622667185</t>
  </si>
  <si>
    <t>Kríziskezelő Központ (lakás)</t>
  </si>
  <si>
    <t>8000 Székesfehérvár, Széchenyi u. 35. 2/9</t>
  </si>
  <si>
    <t>39N0300573070005</t>
  </si>
  <si>
    <t>Gázátalány</t>
  </si>
  <si>
    <t>8000 Székesfehérvár, Mészöly Géza u 1. /206.</t>
  </si>
  <si>
    <t>39N030039402000P</t>
  </si>
  <si>
    <t>Kríziskezelő Központ (Köfém ltp.)</t>
  </si>
  <si>
    <t>8000 Székesfehérvár, Köfém ltp. 2. 4/12.</t>
  </si>
  <si>
    <t>39N030016586000T</t>
  </si>
  <si>
    <t>VI.</t>
  </si>
  <si>
    <t>Számlafizető: Szent István Király Múzeum, 8000 Székesfehérvár, Fő u. 6.</t>
  </si>
  <si>
    <t>Szent István Király Múzeum</t>
  </si>
  <si>
    <t>8000 Székesfehérvár, Fő u. 6.</t>
  </si>
  <si>
    <t>39N030043402000R</t>
  </si>
  <si>
    <t>312290520547452</t>
  </si>
  <si>
    <t>8000 Székesfehérvár, Jókai Mór u. 11. /2.</t>
  </si>
  <si>
    <t>39N0300658800001</t>
  </si>
  <si>
    <t>3112290317429631</t>
  </si>
  <si>
    <t>8000 Székesfehérvár, Rác u. 11.</t>
  </si>
  <si>
    <t>39N030260802000M</t>
  </si>
  <si>
    <t>312290216640353</t>
  </si>
  <si>
    <t>8000 Székesfehérvár, Jókai Mór u. 11.</t>
  </si>
  <si>
    <t>39N030065840000P</t>
  </si>
  <si>
    <t>312290621872533</t>
  </si>
  <si>
    <t xml:space="preserve">8000 Székesfehérvár, Kossuth Lajos u. 15. </t>
  </si>
  <si>
    <t>39N030281849000B</t>
  </si>
  <si>
    <t>32291300912516</t>
  </si>
  <si>
    <t>8000 Székesfehérvár, Oskola u. 10. /2.</t>
  </si>
  <si>
    <t>39N030161321000F</t>
  </si>
  <si>
    <t>585764</t>
  </si>
  <si>
    <t>8000 Székesfehérvár, Országzászló tér 3. 0/1a.</t>
  </si>
  <si>
    <t>39N030140504000O</t>
  </si>
  <si>
    <t>35510808206315</t>
  </si>
  <si>
    <t>8000 Székesfehérvár, Fő u. 5.</t>
  </si>
  <si>
    <t>39N030043356000L</t>
  </si>
  <si>
    <t>312290520162647</t>
  </si>
  <si>
    <t>8000 Székesfehérvár, Arany János u 12. 0</t>
  </si>
  <si>
    <t>39N0300426660002</t>
  </si>
  <si>
    <t>312291431046649</t>
  </si>
  <si>
    <t>8000 Székesfehérvár, Megyeház u. 17.</t>
  </si>
  <si>
    <t>39N030167073000M</t>
  </si>
  <si>
    <t>35511413218552</t>
  </si>
  <si>
    <t>Vörösmarty Mihály Könyvtár</t>
  </si>
  <si>
    <t>8000 Székesfehérvár, Zsolt u. 34.</t>
  </si>
  <si>
    <t>39N030226557000D</t>
  </si>
  <si>
    <t>Vörösmarty Színház</t>
  </si>
  <si>
    <t>8000 Székesfehérvár, Semmelweis Ignác u. 19. 3/2.</t>
  </si>
  <si>
    <t>39N0300345310008</t>
  </si>
  <si>
    <t>8000 Székesfehérvár, Basa u. 2. 1. em 5.</t>
  </si>
  <si>
    <t>39N030326950000A</t>
  </si>
  <si>
    <t>..2419711669930</t>
  </si>
  <si>
    <t>Vörösmarty Színház (Pelikán Kamaraszínház)</t>
  </si>
  <si>
    <t>8000 Székesfehérvár, Kossuth Lajos u. 15. 1b.</t>
  </si>
  <si>
    <t>39N030302211000H</t>
  </si>
  <si>
    <t>32290800606…</t>
  </si>
  <si>
    <t>8000 Székesfehérvár, Oskola u 6. 1/4.</t>
  </si>
  <si>
    <t>39N030158054000U</t>
  </si>
  <si>
    <t>32291400928..3</t>
  </si>
  <si>
    <t>8000 Székesfehérvár, Ősz u. 4 5/1.</t>
  </si>
  <si>
    <t>39N0301025730007</t>
  </si>
  <si>
    <t>Számlafizető: A Szabadművelődés Háza, 8000 Székesfehérvár, Fürdősor 3.</t>
  </si>
  <si>
    <t>Öreghegyi Közösségi Ház</t>
  </si>
  <si>
    <t>8000 Székesfehérvár, Fiskális u. 93.</t>
  </si>
  <si>
    <t>39N030318069000F</t>
  </si>
  <si>
    <t>35510909210067</t>
  </si>
  <si>
    <t>Felsővárosi Művelődési Ház</t>
  </si>
  <si>
    <t>8000 Székesfehérvár, Havranek József u. 27./1.</t>
  </si>
  <si>
    <t>39N030140315000R</t>
  </si>
  <si>
    <t>312411128290291</t>
  </si>
  <si>
    <t>8000 Székesfehérvár, Havranek József u. 27./2.</t>
  </si>
  <si>
    <t>39N0301001240002</t>
  </si>
  <si>
    <t>1304</t>
  </si>
  <si>
    <t>Kisfaludi Közösségi Ház</t>
  </si>
  <si>
    <t>8000 Székesfehérvár, Könyves Kálmán u. 14619 ép.</t>
  </si>
  <si>
    <t>39N030266867000O</t>
  </si>
  <si>
    <t>..2290520679178</t>
  </si>
  <si>
    <t>Királykút Emlékház</t>
  </si>
  <si>
    <t>8000 Székesfehérvár, Mikszáth Kálmán u. 25/1.</t>
  </si>
  <si>
    <t>39N030184682000M</t>
  </si>
  <si>
    <t>32291300889448</t>
  </si>
  <si>
    <t>8000 Székesfehérvár, Mikszáth Kálmán u. 25/2.</t>
  </si>
  <si>
    <t>39N0301847420002</t>
  </si>
  <si>
    <t>312290216908838</t>
  </si>
  <si>
    <t>Számlafizető: Székesfehérvár Megyei Jogú Város Humán Szolgáltató Intézet, 8000 Székesfehérvár, Ady Endre u. 8.</t>
  </si>
  <si>
    <t>Humán Szolgáltató Intézet (Központ)</t>
  </si>
  <si>
    <t>8000 Székesfehérvár, Ady Endre u. 8.</t>
  </si>
  <si>
    <t>39N030011178000J</t>
  </si>
  <si>
    <t>312291330401037</t>
  </si>
  <si>
    <t>Humán Szolgáltató Intézet (Orvosi Rendelő)</t>
  </si>
  <si>
    <t>8000 Székesfehérvár, Esze Tamás u. 2.</t>
  </si>
  <si>
    <t>39N030126810000O</t>
  </si>
  <si>
    <t>11761612</t>
  </si>
  <si>
    <t>8000 Székesfehérvár, Szekfű Gyula u 9/4.</t>
  </si>
  <si>
    <t>39N0301715680007</t>
  </si>
  <si>
    <t>312291431048438</t>
  </si>
  <si>
    <t>8000 Székesfehérvár, Széchenyi u. 10.</t>
  </si>
  <si>
    <t>39N030271768000K</t>
  </si>
  <si>
    <t>24208780</t>
  </si>
  <si>
    <t>8000 Székesfehérvár, Berényi út 30. /b ép.</t>
  </si>
  <si>
    <t>39N030146178000G</t>
  </si>
  <si>
    <t>32291400952324</t>
  </si>
  <si>
    <t>8000 Székesfehérvár, Fiskális u. 65.</t>
  </si>
  <si>
    <t>39N030134074000V</t>
  </si>
  <si>
    <t>312411128289977</t>
  </si>
  <si>
    <t>8000 Székesfehérvár, Battyány u. 12.</t>
  </si>
  <si>
    <t>39N0303199560002</t>
  </si>
  <si>
    <t>35500900729427</t>
  </si>
  <si>
    <t>8000 Székesfehérvár, Battyány u. 12. 2 ép.</t>
  </si>
  <si>
    <t>39N030317555000E</t>
  </si>
  <si>
    <t>11807330</t>
  </si>
  <si>
    <t>Számlafizető: Székesfehérvár Megyei Jogú Város Polgármesteri Hivatala, 8000 Székesfehérvár, Városház tér 1.</t>
  </si>
  <si>
    <t>Székesfehérvár Megyei Jogú Város Polgármesteri Hivatala</t>
  </si>
  <si>
    <t>8000 Székesfehérvár, Várkörút 1. 0/1.</t>
  </si>
  <si>
    <t>39N0301778800003</t>
  </si>
  <si>
    <t>Mindösszesen</t>
  </si>
  <si>
    <t>Számlafizető: Vörösmarty Mihály Könyvtár, 8000 Székesfehérvár, Bartók Béla tér 1.</t>
  </si>
  <si>
    <t>Számlafizető: Vörösmarty Színház, 8000 Székesfehérvár, Fő u.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</si>
</sst>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E]mmmmm\.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26"/>
      <name val="Arial"/>
      <family val="2"/>
      <charset val="238"/>
    </font>
    <font>
      <sz val="16"/>
      <color theme="0"/>
      <name val="Arial"/>
      <family val="2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  <font>
      <sz val="12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0"/>
      <name val="Arial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0" fontId="2" fillId="0" borderId="0" xfId="1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0" fontId="2" fillId="0" borderId="7" xfId="0" quotePrefix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3" fontId="2" fillId="0" borderId="8" xfId="0" applyNumberFormat="1" applyFont="1" applyFill="1" applyBorder="1" applyAlignment="1">
      <alignment vertical="center"/>
    </xf>
    <xf numFmtId="3" fontId="2" fillId="0" borderId="0" xfId="0" applyNumberFormat="1" applyFont="1" applyFill="1" applyBorder="1"/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10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quotePrefix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3" fontId="2" fillId="0" borderId="5" xfId="0" applyNumberFormat="1" applyFont="1" applyFill="1" applyBorder="1" applyAlignment="1">
      <alignment vertical="center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2"/>
  <sheetViews>
    <sheetView showGridLines="0" tabSelected="1" zoomScale="70" zoomScaleNormal="70" workbookViewId="0">
      <pane xSplit="4" ySplit="3" topLeftCell="M71" activePane="bottomRight" state="frozen"/>
      <selection pane="topRight" activeCell="C1" sqref="C1"/>
      <selection pane="bottomLeft" activeCell="A2" sqref="A2"/>
      <selection pane="bottomRight" activeCell="B96" sqref="B96"/>
    </sheetView>
  </sheetViews>
  <sheetFormatPr defaultRowHeight="20.25" outlineLevelCol="1" x14ac:dyDescent="0.2"/>
  <cols>
    <col min="1" max="1" width="8.42578125" style="1" customWidth="1"/>
    <col min="2" max="2" width="73.42578125" style="2" bestFit="1" customWidth="1"/>
    <col min="3" max="3" width="64" style="2" bestFit="1" customWidth="1"/>
    <col min="4" max="4" width="23.140625" style="1" customWidth="1"/>
    <col min="5" max="5" width="9.85546875" style="4" customWidth="1" outlineLevel="1"/>
    <col min="6" max="6" width="23.140625" style="1" customWidth="1" outlineLevel="1"/>
    <col min="7" max="7" width="14" style="1" customWidth="1" outlineLevel="1"/>
    <col min="8" max="8" width="24.85546875" style="1" customWidth="1" outlineLevel="1"/>
    <col min="9" max="9" width="32" style="5" customWidth="1" outlineLevel="1" collapsed="1"/>
    <col min="10" max="10" width="22.42578125" style="5" customWidth="1" outlineLevel="1"/>
    <col min="11" max="11" width="17" style="1" customWidth="1" outlineLevel="1"/>
    <col min="12" max="12" width="16.42578125" style="6" customWidth="1" outlineLevel="1"/>
    <col min="13" max="13" width="19.140625" style="7" customWidth="1" outlineLevel="1"/>
    <col min="14" max="14" width="5.7109375" style="1" customWidth="1" outlineLevel="1"/>
    <col min="15" max="16" width="8.28515625" style="6" bestFit="1" customWidth="1"/>
    <col min="17" max="17" width="8.28515625" style="6" customWidth="1"/>
    <col min="18" max="18" width="9.28515625" style="6" customWidth="1"/>
    <col min="19" max="20" width="8.28515625" style="6" bestFit="1" customWidth="1"/>
    <col min="21" max="23" width="7.28515625" style="6" bestFit="1" customWidth="1"/>
    <col min="24" max="25" width="7.85546875" style="6" bestFit="1" customWidth="1"/>
    <col min="26" max="26" width="7.28515625" style="6" bestFit="1" customWidth="1"/>
    <col min="27" max="27" width="17.140625" style="12" customWidth="1"/>
    <col min="28" max="28" width="21.85546875" style="12" customWidth="1"/>
    <col min="29" max="29" width="17.140625" style="12" customWidth="1"/>
    <col min="30" max="30" width="19.140625" style="12" hidden="1" customWidth="1"/>
    <col min="31" max="33" width="0" style="2" hidden="1" customWidth="1"/>
    <col min="34" max="16384" width="9.140625" style="2"/>
  </cols>
  <sheetData>
    <row r="1" spans="1:32" ht="39.75" customHeight="1" x14ac:dyDescent="0.45">
      <c r="C1" s="3" t="s">
        <v>0</v>
      </c>
      <c r="O1" s="8" t="s">
        <v>1</v>
      </c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2" ht="39.75" customHeight="1" thickBot="1" x14ac:dyDescent="0.25">
      <c r="L2" s="10" t="s">
        <v>2</v>
      </c>
      <c r="M2" s="11"/>
      <c r="N2" s="10"/>
      <c r="O2" s="10">
        <v>6.34</v>
      </c>
      <c r="P2" s="10">
        <v>12.42</v>
      </c>
      <c r="Q2" s="10">
        <v>16.93</v>
      </c>
      <c r="R2" s="10">
        <v>17.920000000000002</v>
      </c>
      <c r="S2" s="10">
        <v>15.58</v>
      </c>
      <c r="T2" s="10">
        <v>13.12</v>
      </c>
      <c r="U2" s="10">
        <v>5.24</v>
      </c>
      <c r="V2" s="10">
        <v>2.81</v>
      </c>
      <c r="W2" s="10">
        <v>2.3199999999999998</v>
      </c>
      <c r="X2" s="10">
        <v>2.2000000000000002</v>
      </c>
      <c r="Y2" s="10">
        <v>2.2599999999999998</v>
      </c>
      <c r="Z2" s="10">
        <v>2.84</v>
      </c>
      <c r="AA2" s="10">
        <f>SUM(O2:Z2)</f>
        <v>99.98</v>
      </c>
      <c r="AB2" s="1"/>
      <c r="AC2" s="1"/>
    </row>
    <row r="3" spans="1:32" ht="71.25" customHeight="1" thickTop="1" thickBot="1" x14ac:dyDescent="0.25">
      <c r="A3" s="13" t="s">
        <v>3</v>
      </c>
      <c r="B3" s="14" t="s">
        <v>4</v>
      </c>
      <c r="C3" s="15" t="s">
        <v>5</v>
      </c>
      <c r="D3" s="15" t="s">
        <v>6</v>
      </c>
      <c r="E3" s="16"/>
      <c r="F3" s="15" t="s">
        <v>7</v>
      </c>
      <c r="G3" s="15" t="s">
        <v>8</v>
      </c>
      <c r="H3" s="15" t="s">
        <v>9</v>
      </c>
      <c r="I3" s="17" t="s">
        <v>10</v>
      </c>
      <c r="J3" s="18" t="s">
        <v>11</v>
      </c>
      <c r="K3" s="13" t="s">
        <v>12</v>
      </c>
      <c r="L3" s="17" t="s">
        <v>13</v>
      </c>
      <c r="M3" s="17" t="s">
        <v>14</v>
      </c>
      <c r="N3" s="19"/>
      <c r="O3" s="20" t="s">
        <v>15</v>
      </c>
      <c r="P3" s="20" t="s">
        <v>16</v>
      </c>
      <c r="Q3" s="20" t="s">
        <v>17</v>
      </c>
      <c r="R3" s="20" t="s">
        <v>18</v>
      </c>
      <c r="S3" s="20" t="s">
        <v>19</v>
      </c>
      <c r="T3" s="20" t="s">
        <v>20</v>
      </c>
      <c r="U3" s="20" t="s">
        <v>21</v>
      </c>
      <c r="V3" s="20" t="s">
        <v>22</v>
      </c>
      <c r="W3" s="20" t="s">
        <v>23</v>
      </c>
      <c r="X3" s="20" t="s">
        <v>24</v>
      </c>
      <c r="Y3" s="20" t="s">
        <v>25</v>
      </c>
      <c r="Z3" s="20" t="s">
        <v>26</v>
      </c>
      <c r="AA3" s="21" t="s">
        <v>27</v>
      </c>
      <c r="AB3" s="21" t="s">
        <v>28</v>
      </c>
      <c r="AC3" s="21" t="s">
        <v>29</v>
      </c>
      <c r="AD3" s="21" t="s">
        <v>30</v>
      </c>
    </row>
    <row r="4" spans="1:32" ht="39.950000000000003" customHeight="1" thickTop="1" thickBot="1" x14ac:dyDescent="0.35">
      <c r="A4" s="22" t="s">
        <v>31</v>
      </c>
      <c r="AB4" s="12">
        <v>34.5</v>
      </c>
      <c r="AC4" s="12">
        <v>3.2488000000000001</v>
      </c>
    </row>
    <row r="5" spans="1:32" ht="18" customHeight="1" thickTop="1" x14ac:dyDescent="0.25">
      <c r="A5" s="23">
        <v>29</v>
      </c>
      <c r="B5" s="24" t="s">
        <v>32</v>
      </c>
      <c r="C5" s="24" t="s">
        <v>33</v>
      </c>
      <c r="D5" s="25" t="s">
        <v>34</v>
      </c>
      <c r="E5" s="26">
        <f t="shared" ref="E5:E67" si="0">LEN(D5)</f>
        <v>16</v>
      </c>
      <c r="F5" s="27" t="s">
        <v>35</v>
      </c>
      <c r="G5" s="25" t="s">
        <v>36</v>
      </c>
      <c r="H5" s="25" t="s">
        <v>37</v>
      </c>
      <c r="I5" s="28" t="s">
        <v>38</v>
      </c>
      <c r="J5" s="28" t="s">
        <v>39</v>
      </c>
      <c r="K5" s="29">
        <f>ROUNDUP(MAX(O5:Z5)/22*1.2,-1)</f>
        <v>720</v>
      </c>
      <c r="L5" s="30">
        <v>65</v>
      </c>
      <c r="M5" s="31" t="s">
        <v>40</v>
      </c>
      <c r="N5" s="32"/>
      <c r="O5" s="33">
        <f>$R5/($R$2/100)*($O2/100)</f>
        <v>4636.8325892857138</v>
      </c>
      <c r="P5" s="33">
        <f>$R5/($R$2/100)*(P$2/100)</f>
        <v>9083.5111607142862</v>
      </c>
      <c r="Q5" s="33">
        <f>$R5/($R$2/100)*(Q$2/100)</f>
        <v>12381.952008928571</v>
      </c>
      <c r="R5" s="33">
        <v>13106</v>
      </c>
      <c r="S5" s="33">
        <f t="shared" ref="S5:Z5" si="1">$R5/($R$2/100)*(S$2/100)</f>
        <v>11394.613839285714</v>
      </c>
      <c r="T5" s="33">
        <f t="shared" si="1"/>
        <v>9595.4642857142844</v>
      </c>
      <c r="U5" s="33">
        <f t="shared" si="1"/>
        <v>3832.3348214285716</v>
      </c>
      <c r="V5" s="33">
        <f t="shared" si="1"/>
        <v>2055.1261160714284</v>
      </c>
      <c r="W5" s="33">
        <f t="shared" si="1"/>
        <v>1696.7589285714284</v>
      </c>
      <c r="X5" s="33">
        <f t="shared" si="1"/>
        <v>1608.9955357142858</v>
      </c>
      <c r="Y5" s="33">
        <f t="shared" si="1"/>
        <v>1652.8772321428569</v>
      </c>
      <c r="Z5" s="33">
        <f t="shared" si="1"/>
        <v>2077.0669642857142</v>
      </c>
      <c r="AA5" s="34">
        <f t="shared" ref="AA5:AA10" si="2">SUM(O5:Z5)</f>
        <v>73121.53348214287</v>
      </c>
      <c r="AB5" s="34">
        <f>AA5*$AB$4</f>
        <v>2522692.9051339291</v>
      </c>
      <c r="AC5" s="34">
        <f>AB5/$AC$4</f>
        <v>776499.90923846618</v>
      </c>
      <c r="AD5" s="35"/>
      <c r="AE5" s="2">
        <f>R5/$R$2*100</f>
        <v>73136.16071428571</v>
      </c>
      <c r="AF5" s="36">
        <f>AE5-AA5</f>
        <v>14.627232142840512</v>
      </c>
    </row>
    <row r="6" spans="1:32" ht="18" customHeight="1" x14ac:dyDescent="0.25">
      <c r="A6" s="37">
        <v>29</v>
      </c>
      <c r="B6" s="38" t="s">
        <v>41</v>
      </c>
      <c r="C6" s="38" t="s">
        <v>42</v>
      </c>
      <c r="D6" s="39" t="s">
        <v>43</v>
      </c>
      <c r="E6" s="26">
        <f t="shared" si="0"/>
        <v>16</v>
      </c>
      <c r="F6" s="40" t="s">
        <v>44</v>
      </c>
      <c r="G6" s="39" t="s">
        <v>36</v>
      </c>
      <c r="H6" s="39" t="s">
        <v>37</v>
      </c>
      <c r="I6" s="41" t="s">
        <v>38</v>
      </c>
      <c r="J6" s="41" t="s">
        <v>39</v>
      </c>
      <c r="K6" s="42">
        <f t="shared" ref="K6:K28" si="3">ROUNDUP(MAX(O6:Z6)/22*1.2,-1)</f>
        <v>370</v>
      </c>
      <c r="L6" s="43">
        <v>25</v>
      </c>
      <c r="M6" s="44" t="s">
        <v>40</v>
      </c>
      <c r="N6" s="32"/>
      <c r="O6" s="45">
        <f t="shared" ref="O6:Z12" si="4">$R6/($R$2/100)*(O$2/100)</f>
        <v>2373.6082589285711</v>
      </c>
      <c r="P6" s="45">
        <f t="shared" si="4"/>
        <v>4649.8761160714275</v>
      </c>
      <c r="Q6" s="45">
        <f t="shared" si="4"/>
        <v>6338.357700892856</v>
      </c>
      <c r="R6" s="45">
        <v>6709</v>
      </c>
      <c r="S6" s="45">
        <f t="shared" si="4"/>
        <v>5832.9363839285706</v>
      </c>
      <c r="T6" s="45">
        <f t="shared" si="4"/>
        <v>4911.9464285714275</v>
      </c>
      <c r="U6" s="45">
        <f t="shared" si="4"/>
        <v>1961.7834821428569</v>
      </c>
      <c r="V6" s="45">
        <f t="shared" si="4"/>
        <v>1052.0251116071427</v>
      </c>
      <c r="W6" s="45">
        <f t="shared" si="4"/>
        <v>868.57589285714266</v>
      </c>
      <c r="X6" s="45">
        <f t="shared" si="4"/>
        <v>823.64955357142856</v>
      </c>
      <c r="Y6" s="45">
        <f t="shared" si="4"/>
        <v>846.11272321428555</v>
      </c>
      <c r="Z6" s="45">
        <f t="shared" si="4"/>
        <v>1063.2566964285711</v>
      </c>
      <c r="AA6" s="46">
        <f t="shared" si="2"/>
        <v>37431.128348214283</v>
      </c>
      <c r="AB6" s="46">
        <f t="shared" ref="AB6:AB68" si="5">AA6*$AB$4</f>
        <v>1291373.9280133927</v>
      </c>
      <c r="AC6" s="46">
        <f t="shared" ref="AC6:AC68" si="6">AB6/$AC$4</f>
        <v>397492.59049907431</v>
      </c>
      <c r="AD6" s="47"/>
      <c r="AE6" s="2">
        <f t="shared" ref="AE6:AE10" si="7">R6/$R$2*100</f>
        <v>37438.616071428565</v>
      </c>
      <c r="AF6" s="36">
        <f t="shared" ref="AF6:AF10" si="8">AE6-AA6</f>
        <v>7.487723214282596</v>
      </c>
    </row>
    <row r="7" spans="1:32" ht="18" customHeight="1" x14ac:dyDescent="0.25">
      <c r="A7" s="37">
        <v>29</v>
      </c>
      <c r="B7" s="38" t="s">
        <v>45</v>
      </c>
      <c r="C7" s="38" t="s">
        <v>46</v>
      </c>
      <c r="D7" s="39" t="s">
        <v>47</v>
      </c>
      <c r="E7" s="26">
        <f t="shared" si="0"/>
        <v>16</v>
      </c>
      <c r="F7" s="39" t="s">
        <v>48</v>
      </c>
      <c r="G7" s="39" t="s">
        <v>36</v>
      </c>
      <c r="H7" s="39" t="s">
        <v>49</v>
      </c>
      <c r="I7" s="41" t="s">
        <v>38</v>
      </c>
      <c r="J7" s="41" t="s">
        <v>39</v>
      </c>
      <c r="K7" s="42">
        <f t="shared" si="3"/>
        <v>20</v>
      </c>
      <c r="L7" s="43">
        <v>4</v>
      </c>
      <c r="M7" s="44" t="s">
        <v>40</v>
      </c>
      <c r="N7" s="32"/>
      <c r="O7" s="45">
        <f t="shared" si="4"/>
        <v>127.3660714285714</v>
      </c>
      <c r="P7" s="45">
        <f t="shared" si="4"/>
        <v>249.50892857142853</v>
      </c>
      <c r="Q7" s="45">
        <f t="shared" si="4"/>
        <v>340.11160714285711</v>
      </c>
      <c r="R7" s="45">
        <v>360</v>
      </c>
      <c r="S7" s="45">
        <f t="shared" si="4"/>
        <v>312.99107142857139</v>
      </c>
      <c r="T7" s="45">
        <f t="shared" si="4"/>
        <v>263.5714285714285</v>
      </c>
      <c r="U7" s="45">
        <f t="shared" si="4"/>
        <v>105.26785714285712</v>
      </c>
      <c r="V7" s="45">
        <f t="shared" si="4"/>
        <v>56.450892857142847</v>
      </c>
      <c r="W7" s="45">
        <f t="shared" si="4"/>
        <v>46.607142857142847</v>
      </c>
      <c r="X7" s="45">
        <f t="shared" si="4"/>
        <v>44.196428571428569</v>
      </c>
      <c r="Y7" s="45">
        <f t="shared" si="4"/>
        <v>45.401785714285701</v>
      </c>
      <c r="Z7" s="45">
        <f t="shared" si="4"/>
        <v>57.053571428571416</v>
      </c>
      <c r="AA7" s="46">
        <f t="shared" si="2"/>
        <v>2008.5267857142856</v>
      </c>
      <c r="AB7" s="46">
        <f t="shared" si="5"/>
        <v>69294.174107142855</v>
      </c>
      <c r="AC7" s="46">
        <f t="shared" si="6"/>
        <v>21329.159722710803</v>
      </c>
      <c r="AD7" s="47"/>
      <c r="AE7" s="2">
        <f t="shared" si="7"/>
        <v>2008.9285714285711</v>
      </c>
      <c r="AF7" s="36">
        <f t="shared" si="8"/>
        <v>0.40178571428555188</v>
      </c>
    </row>
    <row r="8" spans="1:32" ht="20.100000000000001" customHeight="1" x14ac:dyDescent="0.2">
      <c r="A8" s="37">
        <v>29</v>
      </c>
      <c r="B8" s="38" t="s">
        <v>50</v>
      </c>
      <c r="C8" s="38" t="s">
        <v>51</v>
      </c>
      <c r="D8" s="39" t="s">
        <v>52</v>
      </c>
      <c r="E8" s="26">
        <f t="shared" si="0"/>
        <v>16</v>
      </c>
      <c r="F8" s="40" t="s">
        <v>53</v>
      </c>
      <c r="G8" s="39" t="s">
        <v>36</v>
      </c>
      <c r="H8" s="39" t="s">
        <v>49</v>
      </c>
      <c r="I8" s="41" t="s">
        <v>38</v>
      </c>
      <c r="J8" s="41" t="s">
        <v>39</v>
      </c>
      <c r="K8" s="42">
        <f t="shared" si="3"/>
        <v>30</v>
      </c>
      <c r="L8" s="43">
        <v>4</v>
      </c>
      <c r="M8" s="44" t="s">
        <v>40</v>
      </c>
      <c r="N8" s="42"/>
      <c r="O8" s="45">
        <f t="shared" si="4"/>
        <v>151.07031249999997</v>
      </c>
      <c r="P8" s="45">
        <f t="shared" si="4"/>
        <v>295.94531249999994</v>
      </c>
      <c r="Q8" s="45">
        <f t="shared" si="4"/>
        <v>403.41015624999994</v>
      </c>
      <c r="R8" s="45">
        <v>427</v>
      </c>
      <c r="S8" s="45">
        <f t="shared" si="4"/>
        <v>371.24218749999994</v>
      </c>
      <c r="T8" s="45">
        <f t="shared" si="4"/>
        <v>312.62499999999989</v>
      </c>
      <c r="U8" s="45">
        <f t="shared" si="4"/>
        <v>124.85937499999999</v>
      </c>
      <c r="V8" s="45">
        <f t="shared" si="4"/>
        <v>66.957031249999986</v>
      </c>
      <c r="W8" s="45">
        <f t="shared" si="4"/>
        <v>55.281249999999986</v>
      </c>
      <c r="X8" s="45">
        <f t="shared" si="4"/>
        <v>52.421874999999993</v>
      </c>
      <c r="Y8" s="45">
        <f t="shared" si="4"/>
        <v>53.851562499999986</v>
      </c>
      <c r="Z8" s="45">
        <f t="shared" si="4"/>
        <v>67.671874999999986</v>
      </c>
      <c r="AA8" s="46">
        <f t="shared" si="2"/>
        <v>2382.3359374999995</v>
      </c>
      <c r="AB8" s="46">
        <f t="shared" si="5"/>
        <v>82190.589843749985</v>
      </c>
      <c r="AC8" s="46">
        <f t="shared" si="6"/>
        <v>25298.753337770864</v>
      </c>
      <c r="AD8" s="47"/>
      <c r="AE8" s="2">
        <f t="shared" si="7"/>
        <v>2382.8124999999995</v>
      </c>
      <c r="AF8" s="36">
        <f t="shared" si="8"/>
        <v>0.4765625</v>
      </c>
    </row>
    <row r="9" spans="1:32" ht="20.100000000000001" customHeight="1" x14ac:dyDescent="0.2">
      <c r="A9" s="37">
        <v>29</v>
      </c>
      <c r="B9" s="38" t="s">
        <v>54</v>
      </c>
      <c r="C9" s="38" t="s">
        <v>55</v>
      </c>
      <c r="D9" s="39" t="s">
        <v>56</v>
      </c>
      <c r="E9" s="26">
        <f t="shared" si="0"/>
        <v>16</v>
      </c>
      <c r="F9" s="39">
        <v>12389263</v>
      </c>
      <c r="G9" s="39" t="s">
        <v>36</v>
      </c>
      <c r="H9" s="39" t="s">
        <v>49</v>
      </c>
      <c r="I9" s="41" t="s">
        <v>38</v>
      </c>
      <c r="J9" s="41" t="s">
        <v>39</v>
      </c>
      <c r="K9" s="42">
        <f t="shared" si="3"/>
        <v>30</v>
      </c>
      <c r="L9" s="43">
        <v>4</v>
      </c>
      <c r="M9" s="44" t="s">
        <v>40</v>
      </c>
      <c r="N9" s="42"/>
      <c r="O9" s="45">
        <f t="shared" si="4"/>
        <v>147.53236607142856</v>
      </c>
      <c r="P9" s="45">
        <f t="shared" si="4"/>
        <v>289.01450892857144</v>
      </c>
      <c r="Q9" s="45">
        <f t="shared" si="4"/>
        <v>393.96261160714283</v>
      </c>
      <c r="R9" s="45">
        <v>417</v>
      </c>
      <c r="S9" s="45">
        <f t="shared" si="4"/>
        <v>362.54799107142856</v>
      </c>
      <c r="T9" s="45">
        <f t="shared" si="4"/>
        <v>305.30357142857139</v>
      </c>
      <c r="U9" s="45">
        <f t="shared" si="4"/>
        <v>121.93526785714286</v>
      </c>
      <c r="V9" s="45">
        <f t="shared" si="4"/>
        <v>65.388950892857139</v>
      </c>
      <c r="W9" s="45">
        <f t="shared" si="4"/>
        <v>53.986607142857139</v>
      </c>
      <c r="X9" s="45">
        <f t="shared" si="4"/>
        <v>51.194196428571431</v>
      </c>
      <c r="Y9" s="45">
        <f t="shared" si="4"/>
        <v>52.590401785714278</v>
      </c>
      <c r="Z9" s="45">
        <f t="shared" si="4"/>
        <v>66.087053571428569</v>
      </c>
      <c r="AA9" s="46">
        <f t="shared" si="2"/>
        <v>2326.5435267857147</v>
      </c>
      <c r="AB9" s="46">
        <f t="shared" si="5"/>
        <v>80265.751674107159</v>
      </c>
      <c r="AC9" s="46">
        <f t="shared" si="6"/>
        <v>24706.276678806684</v>
      </c>
      <c r="AD9" s="47"/>
      <c r="AE9" s="2">
        <f t="shared" si="7"/>
        <v>2327.0089285714284</v>
      </c>
      <c r="AF9" s="36">
        <f t="shared" si="8"/>
        <v>0.465401785713766</v>
      </c>
    </row>
    <row r="10" spans="1:32" ht="20.100000000000001" customHeight="1" thickBot="1" x14ac:dyDescent="0.25">
      <c r="A10" s="48">
        <v>29</v>
      </c>
      <c r="B10" s="49" t="s">
        <v>57</v>
      </c>
      <c r="C10" s="49" t="s">
        <v>58</v>
      </c>
      <c r="D10" s="50" t="s">
        <v>59</v>
      </c>
      <c r="E10" s="26">
        <f t="shared" si="0"/>
        <v>16</v>
      </c>
      <c r="F10" s="51" t="s">
        <v>60</v>
      </c>
      <c r="G10" s="50" t="s">
        <v>36</v>
      </c>
      <c r="H10" s="50" t="s">
        <v>49</v>
      </c>
      <c r="I10" s="52" t="s">
        <v>38</v>
      </c>
      <c r="J10" s="52" t="s">
        <v>39</v>
      </c>
      <c r="K10" s="53">
        <f t="shared" si="3"/>
        <v>100</v>
      </c>
      <c r="L10" s="54">
        <v>4</v>
      </c>
      <c r="M10" s="55" t="s">
        <v>40</v>
      </c>
      <c r="N10" s="42"/>
      <c r="O10" s="56">
        <f t="shared" si="4"/>
        <v>588.00669642857133</v>
      </c>
      <c r="P10" s="56">
        <f t="shared" si="4"/>
        <v>1151.8995535714284</v>
      </c>
      <c r="Q10" s="56">
        <f t="shared" si="4"/>
        <v>1570.1819196428571</v>
      </c>
      <c r="R10" s="56">
        <v>1662</v>
      </c>
      <c r="S10" s="56">
        <f t="shared" si="4"/>
        <v>1444.9754464285713</v>
      </c>
      <c r="T10" s="56">
        <f t="shared" si="4"/>
        <v>1216.8214285714282</v>
      </c>
      <c r="U10" s="56">
        <f t="shared" si="4"/>
        <v>485.98660714285711</v>
      </c>
      <c r="V10" s="56">
        <f t="shared" si="4"/>
        <v>260.61495535714283</v>
      </c>
      <c r="W10" s="56">
        <f t="shared" si="4"/>
        <v>215.16964285714283</v>
      </c>
      <c r="X10" s="56">
        <f t="shared" si="4"/>
        <v>204.04017857142858</v>
      </c>
      <c r="Y10" s="56">
        <f t="shared" si="4"/>
        <v>209.60491071428569</v>
      </c>
      <c r="Z10" s="56">
        <f t="shared" si="4"/>
        <v>263.39732142857139</v>
      </c>
      <c r="AA10" s="57">
        <f t="shared" si="2"/>
        <v>9272.6986607142862</v>
      </c>
      <c r="AB10" s="57">
        <f t="shared" si="5"/>
        <v>319908.1037946429</v>
      </c>
      <c r="AC10" s="57">
        <f t="shared" si="6"/>
        <v>98469.620719848215</v>
      </c>
      <c r="AD10" s="58"/>
      <c r="AE10" s="2">
        <f t="shared" si="7"/>
        <v>9274.5535714285706</v>
      </c>
      <c r="AF10" s="36">
        <f t="shared" si="8"/>
        <v>1.854910714284415</v>
      </c>
    </row>
    <row r="11" spans="1:32" ht="39.950000000000003" customHeight="1" thickTop="1" thickBot="1" x14ac:dyDescent="0.35">
      <c r="A11" s="22" t="s">
        <v>61</v>
      </c>
      <c r="E11" s="26">
        <f t="shared" si="0"/>
        <v>0</v>
      </c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1:32" ht="21.75" thickTop="1" thickBot="1" x14ac:dyDescent="0.25">
      <c r="A12" s="60">
        <v>30</v>
      </c>
      <c r="B12" s="61" t="s">
        <v>62</v>
      </c>
      <c r="C12" s="61" t="s">
        <v>63</v>
      </c>
      <c r="D12" s="62" t="s">
        <v>64</v>
      </c>
      <c r="E12" s="26">
        <f t="shared" si="0"/>
        <v>16</v>
      </c>
      <c r="F12" s="62" t="s">
        <v>65</v>
      </c>
      <c r="G12" s="62" t="s">
        <v>36</v>
      </c>
      <c r="H12" s="62" t="s">
        <v>49</v>
      </c>
      <c r="I12" s="63" t="s">
        <v>38</v>
      </c>
      <c r="J12" s="63" t="s">
        <v>39</v>
      </c>
      <c r="K12" s="64">
        <f t="shared" si="3"/>
        <v>10</v>
      </c>
      <c r="L12" s="65">
        <v>4</v>
      </c>
      <c r="M12" s="66" t="s">
        <v>40</v>
      </c>
      <c r="N12" s="42"/>
      <c r="O12" s="67">
        <f t="shared" si="4"/>
        <v>16.982142857142854</v>
      </c>
      <c r="P12" s="67">
        <f t="shared" si="4"/>
        <v>33.267857142857139</v>
      </c>
      <c r="Q12" s="67">
        <f t="shared" si="4"/>
        <v>45.348214285714285</v>
      </c>
      <c r="R12" s="67">
        <v>48</v>
      </c>
      <c r="S12" s="67">
        <f t="shared" si="4"/>
        <v>41.732142857142854</v>
      </c>
      <c r="T12" s="67">
        <f t="shared" si="4"/>
        <v>35.142857142857132</v>
      </c>
      <c r="U12" s="67">
        <f t="shared" si="4"/>
        <v>14.035714285714285</v>
      </c>
      <c r="V12" s="67">
        <f t="shared" si="4"/>
        <v>7.5267857142857135</v>
      </c>
      <c r="W12" s="67">
        <f t="shared" si="4"/>
        <v>6.2142857142857135</v>
      </c>
      <c r="X12" s="67">
        <f t="shared" si="4"/>
        <v>5.8928571428571432</v>
      </c>
      <c r="Y12" s="67">
        <f t="shared" si="4"/>
        <v>6.0535714285714279</v>
      </c>
      <c r="Z12" s="67">
        <f t="shared" si="4"/>
        <v>7.6071428571428559</v>
      </c>
      <c r="AA12" s="68">
        <f>SUM(O12:Z12)</f>
        <v>267.80357142857139</v>
      </c>
      <c r="AB12" s="68">
        <f t="shared" si="5"/>
        <v>9239.2232142857138</v>
      </c>
      <c r="AC12" s="68">
        <f t="shared" si="6"/>
        <v>2843.8879630281067</v>
      </c>
      <c r="AD12" s="69"/>
      <c r="AE12" s="2">
        <f>R12/$R$2*100</f>
        <v>267.85714285714283</v>
      </c>
      <c r="AF12" s="36">
        <f>AE12-AA12</f>
        <v>5.3571428571444812E-2</v>
      </c>
    </row>
    <row r="13" spans="1:32" ht="39" customHeight="1" thickTop="1" thickBot="1" x14ac:dyDescent="0.35">
      <c r="A13" s="22" t="s">
        <v>66</v>
      </c>
      <c r="E13" s="26">
        <f t="shared" si="0"/>
        <v>0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</row>
    <row r="14" spans="1:32" ht="36.75" customHeight="1" thickTop="1" thickBot="1" x14ac:dyDescent="0.25">
      <c r="A14" s="60">
        <v>31</v>
      </c>
      <c r="B14" s="61" t="s">
        <v>67</v>
      </c>
      <c r="C14" s="61" t="s">
        <v>68</v>
      </c>
      <c r="D14" s="62" t="s">
        <v>69</v>
      </c>
      <c r="E14" s="26">
        <f t="shared" si="0"/>
        <v>16</v>
      </c>
      <c r="F14" s="70" t="s">
        <v>70</v>
      </c>
      <c r="G14" s="62" t="s">
        <v>36</v>
      </c>
      <c r="H14" s="62" t="s">
        <v>49</v>
      </c>
      <c r="I14" s="63" t="s">
        <v>38</v>
      </c>
      <c r="J14" s="63" t="s">
        <v>39</v>
      </c>
      <c r="K14" s="64">
        <f t="shared" si="3"/>
        <v>20</v>
      </c>
      <c r="L14" s="65">
        <v>4</v>
      </c>
      <c r="M14" s="66" t="s">
        <v>40</v>
      </c>
      <c r="N14" s="42"/>
      <c r="O14" s="67">
        <f>$Z14/($Z$2/100)*(O$2/100)</f>
        <v>82.598591549295776</v>
      </c>
      <c r="P14" s="67">
        <f t="shared" ref="P14:Y14" si="9">$Z14/($Z$2/100)*(P$2/100)</f>
        <v>161.8098591549296</v>
      </c>
      <c r="Q14" s="67">
        <f t="shared" si="9"/>
        <v>220.56690140845072</v>
      </c>
      <c r="R14" s="67">
        <f t="shared" si="9"/>
        <v>233.46478873239442</v>
      </c>
      <c r="S14" s="67">
        <f t="shared" si="9"/>
        <v>202.97887323943664</v>
      </c>
      <c r="T14" s="67">
        <f t="shared" si="9"/>
        <v>170.92957746478874</v>
      </c>
      <c r="U14" s="67">
        <f t="shared" si="9"/>
        <v>68.26760563380283</v>
      </c>
      <c r="V14" s="67">
        <f t="shared" si="9"/>
        <v>36.609154929577464</v>
      </c>
      <c r="W14" s="67">
        <f t="shared" si="9"/>
        <v>30.225352112676056</v>
      </c>
      <c r="X14" s="67">
        <f t="shared" si="9"/>
        <v>28.661971830985919</v>
      </c>
      <c r="Y14" s="67">
        <f t="shared" si="9"/>
        <v>29.443661971830988</v>
      </c>
      <c r="Z14" s="67">
        <v>37</v>
      </c>
      <c r="AA14" s="68">
        <f>SUM(O14:Z14)</f>
        <v>1302.5563380281694</v>
      </c>
      <c r="AB14" s="68">
        <f t="shared" si="5"/>
        <v>44938.193661971847</v>
      </c>
      <c r="AC14" s="68">
        <f t="shared" si="6"/>
        <v>13832.243801394929</v>
      </c>
      <c r="AD14" s="69"/>
      <c r="AE14" s="2">
        <f>Z14/$Z$2*100</f>
        <v>1302.8169014084508</v>
      </c>
      <c r="AF14" s="36">
        <f>AE14-AA14</f>
        <v>0.26056338028138271</v>
      </c>
    </row>
    <row r="15" spans="1:32" ht="39" customHeight="1" thickTop="1" thickBot="1" x14ac:dyDescent="0.35">
      <c r="A15" s="22" t="s">
        <v>71</v>
      </c>
      <c r="E15" s="26">
        <f t="shared" si="0"/>
        <v>0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</row>
    <row r="16" spans="1:32" ht="36.75" customHeight="1" thickTop="1" thickBot="1" x14ac:dyDescent="0.25">
      <c r="A16" s="60">
        <v>32</v>
      </c>
      <c r="B16" s="61" t="s">
        <v>62</v>
      </c>
      <c r="C16" s="61" t="s">
        <v>72</v>
      </c>
      <c r="D16" s="62" t="s">
        <v>73</v>
      </c>
      <c r="E16" s="26">
        <f t="shared" si="0"/>
        <v>16</v>
      </c>
      <c r="F16" s="70" t="s">
        <v>74</v>
      </c>
      <c r="G16" s="62" t="s">
        <v>36</v>
      </c>
      <c r="H16" s="62" t="s">
        <v>49</v>
      </c>
      <c r="I16" s="63" t="s">
        <v>38</v>
      </c>
      <c r="J16" s="63" t="s">
        <v>39</v>
      </c>
      <c r="K16" s="64">
        <f t="shared" si="3"/>
        <v>40</v>
      </c>
      <c r="L16" s="65">
        <v>4</v>
      </c>
      <c r="M16" s="66" t="s">
        <v>40</v>
      </c>
      <c r="N16" s="42"/>
      <c r="O16" s="67">
        <f t="shared" ref="O16:Q16" si="10">$R16/($R$2/100)*(O$2/100)</f>
        <v>225.36718749999997</v>
      </c>
      <c r="P16" s="67">
        <f t="shared" si="10"/>
        <v>441.49218749999994</v>
      </c>
      <c r="Q16" s="67">
        <f t="shared" si="10"/>
        <v>601.80859375</v>
      </c>
      <c r="R16" s="67">
        <v>637</v>
      </c>
      <c r="S16" s="67">
        <f t="shared" ref="S16:Z16" si="11">$R16/($R$2/100)*(S$2/100)</f>
        <v>553.82031249999989</v>
      </c>
      <c r="T16" s="67">
        <f t="shared" si="11"/>
        <v>466.37499999999989</v>
      </c>
      <c r="U16" s="67">
        <f t="shared" si="11"/>
        <v>186.26562499999997</v>
      </c>
      <c r="V16" s="67">
        <f t="shared" si="11"/>
        <v>99.886718749999986</v>
      </c>
      <c r="W16" s="67">
        <f t="shared" si="11"/>
        <v>82.468749999999986</v>
      </c>
      <c r="X16" s="67">
        <f t="shared" si="11"/>
        <v>78.203125</v>
      </c>
      <c r="Y16" s="67">
        <f t="shared" si="11"/>
        <v>80.335937499999986</v>
      </c>
      <c r="Z16" s="67">
        <f t="shared" si="11"/>
        <v>100.95312499999999</v>
      </c>
      <c r="AA16" s="68">
        <f>SUM(O16:Z16)</f>
        <v>3553.9765625</v>
      </c>
      <c r="AB16" s="68">
        <f t="shared" si="5"/>
        <v>122612.19140625</v>
      </c>
      <c r="AC16" s="68">
        <f t="shared" si="6"/>
        <v>37740.763176018838</v>
      </c>
      <c r="AD16" s="69"/>
      <c r="AE16" s="2">
        <f>R16/$R$2*100</f>
        <v>3554.6875</v>
      </c>
      <c r="AF16" s="36">
        <f>AE16-AA16</f>
        <v>0.7109375</v>
      </c>
    </row>
    <row r="17" spans="1:32" ht="39" customHeight="1" thickTop="1" thickBot="1" x14ac:dyDescent="0.35">
      <c r="A17" s="22" t="s">
        <v>75</v>
      </c>
      <c r="E17" s="26">
        <f t="shared" si="0"/>
        <v>0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1:32" ht="36.75" customHeight="1" thickTop="1" thickBot="1" x14ac:dyDescent="0.25">
      <c r="A18" s="60">
        <v>33</v>
      </c>
      <c r="B18" s="61" t="s">
        <v>76</v>
      </c>
      <c r="C18" s="61" t="s">
        <v>77</v>
      </c>
      <c r="D18" s="62" t="s">
        <v>78</v>
      </c>
      <c r="E18" s="26">
        <f t="shared" si="0"/>
        <v>16</v>
      </c>
      <c r="F18" s="70" t="s">
        <v>79</v>
      </c>
      <c r="G18" s="62" t="s">
        <v>36</v>
      </c>
      <c r="H18" s="62" t="s">
        <v>49</v>
      </c>
      <c r="I18" s="63" t="s">
        <v>38</v>
      </c>
      <c r="J18" s="63" t="s">
        <v>39</v>
      </c>
      <c r="K18" s="64">
        <f t="shared" si="3"/>
        <v>50</v>
      </c>
      <c r="L18" s="65">
        <v>4</v>
      </c>
      <c r="M18" s="66" t="s">
        <v>40</v>
      </c>
      <c r="N18" s="42"/>
      <c r="O18" s="67">
        <f t="shared" ref="O18:Q18" si="12">$R18/($R$2/100)*(O$2/100)</f>
        <v>267.11495535714283</v>
      </c>
      <c r="P18" s="67">
        <f t="shared" si="12"/>
        <v>523.27566964285711</v>
      </c>
      <c r="Q18" s="67">
        <f t="shared" si="12"/>
        <v>713.28962053571422</v>
      </c>
      <c r="R18" s="67">
        <v>755</v>
      </c>
      <c r="S18" s="67">
        <f t="shared" ref="S18:Z18" si="13">$R18/($R$2/100)*(S$2/100)</f>
        <v>656.41183035714278</v>
      </c>
      <c r="T18" s="67">
        <f t="shared" si="13"/>
        <v>552.767857142857</v>
      </c>
      <c r="U18" s="67">
        <f t="shared" si="13"/>
        <v>220.77008928571425</v>
      </c>
      <c r="V18" s="67">
        <f t="shared" si="13"/>
        <v>118.39006696428569</v>
      </c>
      <c r="W18" s="67">
        <f t="shared" si="13"/>
        <v>97.745535714285694</v>
      </c>
      <c r="X18" s="67">
        <f t="shared" si="13"/>
        <v>92.689732142857139</v>
      </c>
      <c r="Y18" s="67">
        <f t="shared" si="13"/>
        <v>95.217633928571402</v>
      </c>
      <c r="Z18" s="67">
        <f t="shared" si="13"/>
        <v>119.65401785714283</v>
      </c>
      <c r="AA18" s="68">
        <f>SUM(O18:Z18)</f>
        <v>4212.3270089285716</v>
      </c>
      <c r="AB18" s="68">
        <f t="shared" si="5"/>
        <v>145325.28180803571</v>
      </c>
      <c r="AC18" s="68">
        <f t="shared" si="6"/>
        <v>44731.987751796267</v>
      </c>
      <c r="AD18" s="69"/>
      <c r="AE18" s="2">
        <f>R18/$R$2*100</f>
        <v>4213.1696428571422</v>
      </c>
      <c r="AF18" s="36">
        <f>AE18-AA18</f>
        <v>0.842633928570649</v>
      </c>
    </row>
    <row r="19" spans="1:32" ht="39" customHeight="1" thickTop="1" thickBot="1" x14ac:dyDescent="0.35">
      <c r="A19" s="22" t="s">
        <v>80</v>
      </c>
      <c r="E19" s="26">
        <f t="shared" si="0"/>
        <v>0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</row>
    <row r="20" spans="1:32" ht="31.5" customHeight="1" thickTop="1" thickBot="1" x14ac:dyDescent="0.25">
      <c r="A20" s="60">
        <v>35</v>
      </c>
      <c r="B20" s="61" t="s">
        <v>81</v>
      </c>
      <c r="C20" s="61" t="s">
        <v>82</v>
      </c>
      <c r="D20" s="62" t="s">
        <v>83</v>
      </c>
      <c r="E20" s="26">
        <f t="shared" si="0"/>
        <v>16</v>
      </c>
      <c r="F20" s="70" t="s">
        <v>84</v>
      </c>
      <c r="G20" s="62" t="s">
        <v>36</v>
      </c>
      <c r="H20" s="62" t="s">
        <v>49</v>
      </c>
      <c r="I20" s="63" t="s">
        <v>38</v>
      </c>
      <c r="J20" s="63" t="s">
        <v>39</v>
      </c>
      <c r="K20" s="64">
        <f t="shared" si="3"/>
        <v>70</v>
      </c>
      <c r="L20" s="65">
        <v>4</v>
      </c>
      <c r="M20" s="66" t="s">
        <v>40</v>
      </c>
      <c r="N20" s="42"/>
      <c r="O20" s="67">
        <f t="shared" ref="O20:Q20" si="14">$R20/($R$2/100)*(O$2/100)</f>
        <v>407.92522321428561</v>
      </c>
      <c r="P20" s="67">
        <f t="shared" si="14"/>
        <v>799.12165178571411</v>
      </c>
      <c r="Q20" s="67">
        <f t="shared" si="14"/>
        <v>1089.3018973214284</v>
      </c>
      <c r="R20" s="67">
        <v>1153</v>
      </c>
      <c r="S20" s="67">
        <f t="shared" ref="S20:Z20" si="15">$R20/($R$2/100)*(S$2/100)</f>
        <v>1002.4408482142854</v>
      </c>
      <c r="T20" s="67">
        <f t="shared" si="15"/>
        <v>844.16071428571399</v>
      </c>
      <c r="U20" s="67">
        <f t="shared" si="15"/>
        <v>337.1495535714285</v>
      </c>
      <c r="V20" s="67">
        <f t="shared" si="15"/>
        <v>180.79966517857139</v>
      </c>
      <c r="W20" s="67">
        <f t="shared" si="15"/>
        <v>149.27232142857139</v>
      </c>
      <c r="X20" s="67">
        <f t="shared" si="15"/>
        <v>141.55133928571428</v>
      </c>
      <c r="Y20" s="67">
        <f t="shared" si="15"/>
        <v>145.4118303571428</v>
      </c>
      <c r="Z20" s="67">
        <f t="shared" si="15"/>
        <v>182.72991071428567</v>
      </c>
      <c r="AA20" s="68">
        <f>SUM(O20:Z20)</f>
        <v>6432.8649553571422</v>
      </c>
      <c r="AB20" s="68">
        <f t="shared" si="5"/>
        <v>221933.84095982142</v>
      </c>
      <c r="AC20" s="68">
        <f t="shared" si="6"/>
        <v>68312.558778570979</v>
      </c>
      <c r="AD20" s="69"/>
      <c r="AE20" s="2">
        <f>R20/$R$2*100</f>
        <v>6434.1517857142844</v>
      </c>
      <c r="AF20" s="36">
        <f>AE20-AA20</f>
        <v>1.2868303571422075</v>
      </c>
    </row>
    <row r="21" spans="1:32" ht="39" customHeight="1" thickTop="1" thickBot="1" x14ac:dyDescent="0.35">
      <c r="A21" s="22" t="s">
        <v>85</v>
      </c>
      <c r="E21" s="26">
        <f t="shared" si="0"/>
        <v>0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1:32" ht="36.75" customHeight="1" thickTop="1" thickBot="1" x14ac:dyDescent="0.25">
      <c r="A22" s="60">
        <v>36</v>
      </c>
      <c r="B22" s="61" t="s">
        <v>86</v>
      </c>
      <c r="C22" s="61" t="s">
        <v>87</v>
      </c>
      <c r="D22" s="62" t="s">
        <v>88</v>
      </c>
      <c r="E22" s="26">
        <f t="shared" si="0"/>
        <v>16</v>
      </c>
      <c r="F22" s="70" t="s">
        <v>89</v>
      </c>
      <c r="G22" s="62" t="s">
        <v>36</v>
      </c>
      <c r="H22" s="62" t="s">
        <v>49</v>
      </c>
      <c r="I22" s="63" t="s">
        <v>38</v>
      </c>
      <c r="J22" s="63" t="s">
        <v>39</v>
      </c>
      <c r="K22" s="64">
        <f t="shared" si="3"/>
        <v>70</v>
      </c>
      <c r="L22" s="65">
        <v>4</v>
      </c>
      <c r="M22" s="66" t="s">
        <v>40</v>
      </c>
      <c r="N22" s="42"/>
      <c r="O22" s="67">
        <f t="shared" ref="O22:Q22" si="16">$R22/($R$2/100)*(O$2/100)</f>
        <v>403.32589285714278</v>
      </c>
      <c r="P22" s="67">
        <f t="shared" si="16"/>
        <v>790.11160714285711</v>
      </c>
      <c r="Q22" s="67">
        <f t="shared" si="16"/>
        <v>1077.0200892857142</v>
      </c>
      <c r="R22" s="67">
        <v>1140</v>
      </c>
      <c r="S22" s="67">
        <f t="shared" ref="S22:Z22" si="17">$R22/($R$2/100)*(S$2/100)</f>
        <v>991.13839285714266</v>
      </c>
      <c r="T22" s="67">
        <f t="shared" si="17"/>
        <v>834.642857142857</v>
      </c>
      <c r="U22" s="67">
        <f t="shared" si="17"/>
        <v>333.34821428571428</v>
      </c>
      <c r="V22" s="67">
        <f t="shared" si="17"/>
        <v>178.76116071428569</v>
      </c>
      <c r="W22" s="67">
        <f t="shared" si="17"/>
        <v>147.58928571428569</v>
      </c>
      <c r="X22" s="67">
        <f t="shared" si="17"/>
        <v>139.95535714285714</v>
      </c>
      <c r="Y22" s="67">
        <f t="shared" si="17"/>
        <v>143.77232142857142</v>
      </c>
      <c r="Z22" s="67">
        <f t="shared" si="17"/>
        <v>180.66964285714283</v>
      </c>
      <c r="AA22" s="68">
        <f>SUM(O22:Z22)</f>
        <v>6360.3348214285706</v>
      </c>
      <c r="AB22" s="68">
        <f t="shared" si="5"/>
        <v>219431.55133928568</v>
      </c>
      <c r="AC22" s="68">
        <f t="shared" si="6"/>
        <v>67542.339121917525</v>
      </c>
      <c r="AD22" s="69"/>
      <c r="AE22" s="2">
        <f>R22/$R$2*100</f>
        <v>6361.6071428571422</v>
      </c>
      <c r="AF22" s="36">
        <f>AE22-AA22</f>
        <v>1.2723214285715585</v>
      </c>
    </row>
    <row r="23" spans="1:32" ht="39" customHeight="1" thickTop="1" thickBot="1" x14ac:dyDescent="0.35">
      <c r="A23" s="22" t="s">
        <v>90</v>
      </c>
      <c r="E23" s="26">
        <f t="shared" si="0"/>
        <v>0</v>
      </c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</row>
    <row r="24" spans="1:32" ht="31.5" customHeight="1" thickTop="1" thickBot="1" x14ac:dyDescent="0.25">
      <c r="A24" s="60">
        <v>37</v>
      </c>
      <c r="B24" s="61" t="s">
        <v>91</v>
      </c>
      <c r="C24" s="61" t="s">
        <v>92</v>
      </c>
      <c r="D24" s="62" t="s">
        <v>93</v>
      </c>
      <c r="E24" s="26">
        <f t="shared" si="0"/>
        <v>16</v>
      </c>
      <c r="F24" s="70">
        <v>1128433300</v>
      </c>
      <c r="G24" s="62" t="s">
        <v>94</v>
      </c>
      <c r="H24" s="62">
        <v>1128433300</v>
      </c>
      <c r="I24" s="63" t="s">
        <v>38</v>
      </c>
      <c r="J24" s="63" t="s">
        <v>39</v>
      </c>
      <c r="K24" s="64">
        <f t="shared" si="3"/>
        <v>0</v>
      </c>
      <c r="L24" s="65">
        <v>6</v>
      </c>
      <c r="M24" s="66" t="s">
        <v>40</v>
      </c>
      <c r="N24" s="42"/>
      <c r="O24" s="67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8">
        <f>SUM(O24:Z24)</f>
        <v>0</v>
      </c>
      <c r="AB24" s="68">
        <f t="shared" si="5"/>
        <v>0</v>
      </c>
      <c r="AC24" s="68">
        <f t="shared" si="6"/>
        <v>0</v>
      </c>
      <c r="AD24" s="69"/>
    </row>
    <row r="25" spans="1:32" ht="39" customHeight="1" thickTop="1" thickBot="1" x14ac:dyDescent="0.35">
      <c r="A25" s="22" t="s">
        <v>95</v>
      </c>
      <c r="E25" s="26">
        <f t="shared" si="0"/>
        <v>0</v>
      </c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</row>
    <row r="26" spans="1:32" ht="31.5" customHeight="1" thickTop="1" thickBot="1" x14ac:dyDescent="0.25">
      <c r="A26" s="60">
        <v>38</v>
      </c>
      <c r="B26" s="61" t="s">
        <v>96</v>
      </c>
      <c r="C26" s="61" t="s">
        <v>97</v>
      </c>
      <c r="D26" s="62" t="s">
        <v>98</v>
      </c>
      <c r="E26" s="26">
        <f t="shared" si="0"/>
        <v>16</v>
      </c>
      <c r="F26" s="70" t="s">
        <v>99</v>
      </c>
      <c r="G26" s="62" t="s">
        <v>36</v>
      </c>
      <c r="H26" s="62" t="s">
        <v>49</v>
      </c>
      <c r="I26" s="63" t="s">
        <v>38</v>
      </c>
      <c r="J26" s="63" t="s">
        <v>39</v>
      </c>
      <c r="K26" s="64">
        <f t="shared" si="3"/>
        <v>50</v>
      </c>
      <c r="L26" s="65">
        <v>4</v>
      </c>
      <c r="M26" s="66" t="s">
        <v>40</v>
      </c>
      <c r="N26" s="42"/>
      <c r="O26" s="67">
        <f t="shared" ref="O26:Q26" si="18">$R26/($R$2/100)*(O$2/100)</f>
        <v>318.06138392857139</v>
      </c>
      <c r="P26" s="67">
        <f t="shared" si="18"/>
        <v>623.07924107142856</v>
      </c>
      <c r="Q26" s="67">
        <f t="shared" si="18"/>
        <v>849.334263392857</v>
      </c>
      <c r="R26" s="67">
        <v>899</v>
      </c>
      <c r="S26" s="67">
        <f t="shared" ref="S26:Z26" si="19">$R26/($R$2/100)*(S$2/100)</f>
        <v>781.60825892857133</v>
      </c>
      <c r="T26" s="67">
        <f t="shared" si="19"/>
        <v>658.19642857142844</v>
      </c>
      <c r="U26" s="67">
        <f t="shared" si="19"/>
        <v>262.87723214285711</v>
      </c>
      <c r="V26" s="67">
        <f t="shared" si="19"/>
        <v>140.97042410714283</v>
      </c>
      <c r="W26" s="67">
        <f t="shared" si="19"/>
        <v>116.38839285714283</v>
      </c>
      <c r="X26" s="67">
        <f t="shared" si="19"/>
        <v>110.36830357142857</v>
      </c>
      <c r="Y26" s="67">
        <f t="shared" si="19"/>
        <v>113.37834821428569</v>
      </c>
      <c r="Z26" s="67">
        <f t="shared" si="19"/>
        <v>142.47544642857139</v>
      </c>
      <c r="AA26" s="68">
        <f>SUM(O26:Z26)</f>
        <v>5015.7377232142853</v>
      </c>
      <c r="AB26" s="68">
        <f t="shared" si="5"/>
        <v>173042.95145089284</v>
      </c>
      <c r="AC26" s="68">
        <f t="shared" si="6"/>
        <v>53263.651640880584</v>
      </c>
      <c r="AD26" s="69"/>
      <c r="AE26" s="2">
        <f>R26/$R$2*100</f>
        <v>5016.7410714285706</v>
      </c>
      <c r="AF26" s="36">
        <f>AE26-AA26</f>
        <v>1.0033482142853245</v>
      </c>
    </row>
    <row r="27" spans="1:32" ht="39" customHeight="1" thickTop="1" thickBot="1" x14ac:dyDescent="0.35">
      <c r="A27" s="22" t="s">
        <v>100</v>
      </c>
      <c r="E27" s="26">
        <f t="shared" si="0"/>
        <v>0</v>
      </c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</row>
    <row r="28" spans="1:32" ht="36.75" customHeight="1" thickTop="1" thickBot="1" x14ac:dyDescent="0.25">
      <c r="A28" s="60">
        <v>39</v>
      </c>
      <c r="B28" s="61" t="s">
        <v>101</v>
      </c>
      <c r="C28" s="61" t="s">
        <v>102</v>
      </c>
      <c r="D28" s="62" t="s">
        <v>103</v>
      </c>
      <c r="E28" s="26">
        <f t="shared" si="0"/>
        <v>16</v>
      </c>
      <c r="F28" s="70" t="s">
        <v>104</v>
      </c>
      <c r="G28" s="62" t="s">
        <v>36</v>
      </c>
      <c r="H28" s="62" t="s">
        <v>37</v>
      </c>
      <c r="I28" s="63" t="s">
        <v>38</v>
      </c>
      <c r="J28" s="63" t="s">
        <v>39</v>
      </c>
      <c r="K28" s="64">
        <f t="shared" si="3"/>
        <v>650</v>
      </c>
      <c r="L28" s="65">
        <v>40</v>
      </c>
      <c r="M28" s="66" t="s">
        <v>40</v>
      </c>
      <c r="N28" s="42"/>
      <c r="O28" s="67">
        <f t="shared" ref="O28:Q28" si="20">$R28/($R$2/100)*(O$2/100)</f>
        <v>4191.7589285714275</v>
      </c>
      <c r="P28" s="67">
        <f t="shared" si="20"/>
        <v>8211.6160714285706</v>
      </c>
      <c r="Q28" s="67">
        <f t="shared" si="20"/>
        <v>11193.450892857141</v>
      </c>
      <c r="R28" s="67">
        <v>11848</v>
      </c>
      <c r="S28" s="67">
        <f t="shared" ref="S28:Z28" si="21">$R28/($R$2/100)*(S$2/100)</f>
        <v>10300.883928571428</v>
      </c>
      <c r="T28" s="67">
        <f t="shared" si="21"/>
        <v>8674.4285714285688</v>
      </c>
      <c r="U28" s="67">
        <f t="shared" si="21"/>
        <v>3464.4821428571427</v>
      </c>
      <c r="V28" s="67">
        <f t="shared" si="21"/>
        <v>1857.8616071428569</v>
      </c>
      <c r="W28" s="67">
        <f t="shared" si="21"/>
        <v>1533.8928571428569</v>
      </c>
      <c r="X28" s="67">
        <f t="shared" si="21"/>
        <v>1454.5535714285713</v>
      </c>
      <c r="Y28" s="67">
        <f t="shared" si="21"/>
        <v>1494.223214285714</v>
      </c>
      <c r="Z28" s="67">
        <f t="shared" si="21"/>
        <v>1877.6964285714282</v>
      </c>
      <c r="AA28" s="68">
        <f>SUM(O28:Z28)</f>
        <v>66102.84821428571</v>
      </c>
      <c r="AB28" s="68">
        <f t="shared" si="5"/>
        <v>2280548.2633928568</v>
      </c>
      <c r="AC28" s="68">
        <f t="shared" si="6"/>
        <v>701966.34554077091</v>
      </c>
      <c r="AD28" s="69"/>
      <c r="AE28" s="2">
        <f>R28/$R$2*100</f>
        <v>66116.07142857142</v>
      </c>
      <c r="AF28" s="36">
        <f>AE28-AA28</f>
        <v>13.223214285710128</v>
      </c>
    </row>
    <row r="29" spans="1:32" ht="39" customHeight="1" thickTop="1" thickBot="1" x14ac:dyDescent="0.35">
      <c r="A29" s="22" t="s">
        <v>105</v>
      </c>
      <c r="E29" s="26">
        <f t="shared" si="0"/>
        <v>0</v>
      </c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</row>
    <row r="30" spans="1:32" ht="21" customHeight="1" thickTop="1" x14ac:dyDescent="0.2">
      <c r="A30" s="23">
        <v>40</v>
      </c>
      <c r="B30" s="24" t="s">
        <v>106</v>
      </c>
      <c r="C30" s="24" t="s">
        <v>107</v>
      </c>
      <c r="D30" s="25" t="s">
        <v>108</v>
      </c>
      <c r="E30" s="26">
        <f t="shared" si="0"/>
        <v>16</v>
      </c>
      <c r="F30" s="27" t="s">
        <v>109</v>
      </c>
      <c r="G30" s="25" t="s">
        <v>94</v>
      </c>
      <c r="H30" s="25" t="s">
        <v>110</v>
      </c>
      <c r="I30" s="28" t="s">
        <v>38</v>
      </c>
      <c r="J30" s="28" t="s">
        <v>39</v>
      </c>
      <c r="K30" s="71"/>
      <c r="L30" s="30">
        <v>4</v>
      </c>
      <c r="M30" s="31" t="s">
        <v>40</v>
      </c>
      <c r="N30" s="42"/>
      <c r="O30" s="33">
        <f t="shared" ref="O30:Q31" si="22">$R30/($R$2/100)*(O$2/100)</f>
        <v>3.1841517857142851</v>
      </c>
      <c r="P30" s="33">
        <f t="shared" si="22"/>
        <v>6.2377232142857135</v>
      </c>
      <c r="Q30" s="33">
        <f t="shared" si="22"/>
        <v>8.502790178571427</v>
      </c>
      <c r="R30" s="33">
        <v>9</v>
      </c>
      <c r="S30" s="33">
        <f t="shared" ref="S30:Z31" si="23">$R30/($R$2/100)*(S$2/100)</f>
        <v>7.8247767857142838</v>
      </c>
      <c r="T30" s="33">
        <f t="shared" si="23"/>
        <v>6.5892857142857126</v>
      </c>
      <c r="U30" s="33">
        <f t="shared" si="23"/>
        <v>2.6316964285714284</v>
      </c>
      <c r="V30" s="33">
        <f t="shared" si="23"/>
        <v>1.4112723214285712</v>
      </c>
      <c r="W30" s="33">
        <f t="shared" si="23"/>
        <v>1.1651785714285712</v>
      </c>
      <c r="X30" s="33">
        <f t="shared" si="23"/>
        <v>1.1049107142857142</v>
      </c>
      <c r="Y30" s="33">
        <f t="shared" si="23"/>
        <v>1.1350446428571426</v>
      </c>
      <c r="Z30" s="33">
        <f t="shared" si="23"/>
        <v>1.4263392857142854</v>
      </c>
      <c r="AA30" s="34">
        <f t="shared" ref="AA30:AA31" si="24">SUM(O30:Z30)</f>
        <v>50.213169642857139</v>
      </c>
      <c r="AB30" s="34">
        <f t="shared" si="5"/>
        <v>1732.3543526785713</v>
      </c>
      <c r="AC30" s="34">
        <f t="shared" si="6"/>
        <v>533.22899306777003</v>
      </c>
      <c r="AD30" s="35"/>
      <c r="AE30" s="2">
        <f t="shared" ref="AE30:AE31" si="25">R30/$R$2*100</f>
        <v>50.223214285714278</v>
      </c>
      <c r="AF30" s="36">
        <f t="shared" ref="AF30:AF31" si="26">AE30-AA30</f>
        <v>1.0044642857138797E-2</v>
      </c>
    </row>
    <row r="31" spans="1:32" ht="19.5" customHeight="1" thickBot="1" x14ac:dyDescent="0.25">
      <c r="A31" s="48">
        <v>40</v>
      </c>
      <c r="B31" s="49" t="s">
        <v>111</v>
      </c>
      <c r="C31" s="49" t="s">
        <v>112</v>
      </c>
      <c r="D31" s="50" t="s">
        <v>113</v>
      </c>
      <c r="E31" s="26">
        <f t="shared" si="0"/>
        <v>16</v>
      </c>
      <c r="F31" s="51" t="s">
        <v>114</v>
      </c>
      <c r="G31" s="50" t="s">
        <v>94</v>
      </c>
      <c r="H31" s="50" t="s">
        <v>110</v>
      </c>
      <c r="I31" s="52" t="s">
        <v>38</v>
      </c>
      <c r="J31" s="52" t="s">
        <v>39</v>
      </c>
      <c r="K31" s="53">
        <f t="shared" ref="K31" si="27">ROUNDUP(MAX(O31:Z31)/22*1.2,-1)</f>
        <v>10</v>
      </c>
      <c r="L31" s="54">
        <v>4</v>
      </c>
      <c r="M31" s="55" t="s">
        <v>40</v>
      </c>
      <c r="N31" s="42"/>
      <c r="O31" s="56">
        <f t="shared" si="22"/>
        <v>1.4151785714285712</v>
      </c>
      <c r="P31" s="56">
        <f t="shared" si="22"/>
        <v>2.7723214285714284</v>
      </c>
      <c r="Q31" s="56">
        <f t="shared" si="22"/>
        <v>3.7790178571428568</v>
      </c>
      <c r="R31" s="56">
        <v>4</v>
      </c>
      <c r="S31" s="56">
        <f t="shared" si="23"/>
        <v>3.4776785714285712</v>
      </c>
      <c r="T31" s="56">
        <f t="shared" si="23"/>
        <v>2.9285714285714279</v>
      </c>
      <c r="U31" s="56">
        <f t="shared" si="23"/>
        <v>1.169642857142857</v>
      </c>
      <c r="V31" s="56">
        <f t="shared" si="23"/>
        <v>0.62723214285714279</v>
      </c>
      <c r="W31" s="56">
        <f t="shared" si="23"/>
        <v>0.51785714285714279</v>
      </c>
      <c r="X31" s="56">
        <f t="shared" si="23"/>
        <v>0.4910714285714286</v>
      </c>
      <c r="Y31" s="56">
        <f t="shared" si="23"/>
        <v>0.50446428571428559</v>
      </c>
      <c r="Z31" s="56">
        <f t="shared" si="23"/>
        <v>0.63392857142857129</v>
      </c>
      <c r="AA31" s="57">
        <f t="shared" si="24"/>
        <v>22.316964285714285</v>
      </c>
      <c r="AB31" s="57">
        <f t="shared" si="5"/>
        <v>769.93526785714278</v>
      </c>
      <c r="AC31" s="57">
        <f t="shared" si="6"/>
        <v>236.99066358567555</v>
      </c>
      <c r="AD31" s="58"/>
      <c r="AE31" s="2">
        <f t="shared" si="25"/>
        <v>22.321428571428569</v>
      </c>
      <c r="AF31" s="36">
        <f t="shared" si="26"/>
        <v>4.4642857142846992E-3</v>
      </c>
    </row>
    <row r="32" spans="1:32" ht="39" customHeight="1" thickTop="1" thickBot="1" x14ac:dyDescent="0.35">
      <c r="A32" s="22" t="s">
        <v>115</v>
      </c>
      <c r="E32" s="26">
        <f t="shared" si="0"/>
        <v>0</v>
      </c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>
        <f t="shared" si="5"/>
        <v>0</v>
      </c>
      <c r="AC32" s="59">
        <f t="shared" si="6"/>
        <v>0</v>
      </c>
    </row>
    <row r="33" spans="1:32" ht="21" customHeight="1" thickTop="1" x14ac:dyDescent="0.2">
      <c r="A33" s="23">
        <v>42</v>
      </c>
      <c r="B33" s="24" t="s">
        <v>116</v>
      </c>
      <c r="C33" s="24" t="s">
        <v>117</v>
      </c>
      <c r="D33" s="25" t="s">
        <v>118</v>
      </c>
      <c r="E33" s="26">
        <f t="shared" si="0"/>
        <v>16</v>
      </c>
      <c r="F33" s="27">
        <v>585181</v>
      </c>
      <c r="G33" s="25" t="s">
        <v>36</v>
      </c>
      <c r="H33" s="25" t="s">
        <v>49</v>
      </c>
      <c r="I33" s="28" t="s">
        <v>38</v>
      </c>
      <c r="J33" s="28" t="s">
        <v>39</v>
      </c>
      <c r="K33" s="71">
        <f t="shared" ref="K33:K34" si="28">ROUNDUP(MAX(O33:Z33)/22*1.2,-1)</f>
        <v>0</v>
      </c>
      <c r="L33" s="30">
        <v>4</v>
      </c>
      <c r="M33" s="31" t="s">
        <v>40</v>
      </c>
      <c r="N33" s="42"/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4">
        <f t="shared" ref="AA33:AA34" si="29">SUM(O33:Z33)</f>
        <v>0</v>
      </c>
      <c r="AB33" s="34">
        <f t="shared" si="5"/>
        <v>0</v>
      </c>
      <c r="AC33" s="34">
        <f t="shared" si="6"/>
        <v>0</v>
      </c>
      <c r="AD33" s="35"/>
    </row>
    <row r="34" spans="1:32" ht="27.75" customHeight="1" thickBot="1" x14ac:dyDescent="0.25">
      <c r="A34" s="48">
        <v>42</v>
      </c>
      <c r="B34" s="49" t="s">
        <v>116</v>
      </c>
      <c r="C34" s="49" t="s">
        <v>119</v>
      </c>
      <c r="D34" s="50" t="s">
        <v>120</v>
      </c>
      <c r="E34" s="26">
        <f t="shared" si="0"/>
        <v>16</v>
      </c>
      <c r="F34" s="51">
        <v>148992</v>
      </c>
      <c r="G34" s="50" t="s">
        <v>36</v>
      </c>
      <c r="H34" s="50" t="s">
        <v>37</v>
      </c>
      <c r="I34" s="52" t="s">
        <v>38</v>
      </c>
      <c r="J34" s="52" t="s">
        <v>39</v>
      </c>
      <c r="K34" s="53">
        <f t="shared" si="28"/>
        <v>340</v>
      </c>
      <c r="L34" s="54">
        <v>16</v>
      </c>
      <c r="M34" s="55" t="s">
        <v>40</v>
      </c>
      <c r="N34" s="42"/>
      <c r="O34" s="56">
        <f>$P34/($P$2/100)*(O$2/100)</f>
        <v>2193.4766505636067</v>
      </c>
      <c r="P34" s="56">
        <v>4297</v>
      </c>
      <c r="Q34" s="56">
        <f t="shared" ref="Q34:Z34" si="30">$P34/($P$2/100)*(Q$2/100)</f>
        <v>5857.3438003220608</v>
      </c>
      <c r="R34" s="56">
        <f t="shared" si="30"/>
        <v>6199.8582930756847</v>
      </c>
      <c r="S34" s="56">
        <f t="shared" si="30"/>
        <v>5390.2785829307559</v>
      </c>
      <c r="T34" s="56">
        <f t="shared" si="30"/>
        <v>4539.1819645732676</v>
      </c>
      <c r="U34" s="56">
        <f t="shared" si="30"/>
        <v>1812.9049919484701</v>
      </c>
      <c r="V34" s="56">
        <f t="shared" si="30"/>
        <v>972.18760064412231</v>
      </c>
      <c r="W34" s="56">
        <f t="shared" si="30"/>
        <v>802.66022544283408</v>
      </c>
      <c r="X34" s="56">
        <f t="shared" si="30"/>
        <v>761.14331723027374</v>
      </c>
      <c r="Y34" s="56">
        <f t="shared" si="30"/>
        <v>781.90177133655379</v>
      </c>
      <c r="Z34" s="56">
        <f t="shared" si="30"/>
        <v>982.56682769726228</v>
      </c>
      <c r="AA34" s="57">
        <f t="shared" si="29"/>
        <v>34590.504025764894</v>
      </c>
      <c r="AB34" s="57">
        <f t="shared" si="5"/>
        <v>1193372.3888888888</v>
      </c>
      <c r="AC34" s="57">
        <f t="shared" si="6"/>
        <v>367327.13275329006</v>
      </c>
      <c r="AD34" s="58"/>
      <c r="AE34" s="2">
        <f>P34/$P$2*100</f>
        <v>34597.423510466993</v>
      </c>
      <c r="AF34" s="36">
        <f t="shared" ref="AF34" si="31">AE34-AA34</f>
        <v>6.9194847020989982</v>
      </c>
    </row>
    <row r="35" spans="1:32" ht="39" customHeight="1" thickTop="1" thickBot="1" x14ac:dyDescent="0.35">
      <c r="A35" s="22" t="s">
        <v>121</v>
      </c>
      <c r="E35" s="26">
        <f t="shared" si="0"/>
        <v>0</v>
      </c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</row>
    <row r="36" spans="1:32" ht="21" customHeight="1" thickTop="1" x14ac:dyDescent="0.2">
      <c r="A36" s="23">
        <v>43</v>
      </c>
      <c r="B36" s="24" t="s">
        <v>122</v>
      </c>
      <c r="C36" s="24" t="s">
        <v>123</v>
      </c>
      <c r="D36" s="25" t="s">
        <v>124</v>
      </c>
      <c r="E36" s="26">
        <f t="shared" si="0"/>
        <v>16</v>
      </c>
      <c r="F36" s="27" t="s">
        <v>125</v>
      </c>
      <c r="G36" s="25" t="s">
        <v>36</v>
      </c>
      <c r="H36" s="25" t="s">
        <v>49</v>
      </c>
      <c r="I36" s="28" t="s">
        <v>38</v>
      </c>
      <c r="J36" s="28" t="s">
        <v>39</v>
      </c>
      <c r="K36" s="71">
        <f t="shared" ref="K36:K37" si="32">ROUNDUP(MAX(O36:Z36)/22*1.2,-1)</f>
        <v>10</v>
      </c>
      <c r="L36" s="30">
        <v>4</v>
      </c>
      <c r="M36" s="31" t="s">
        <v>40</v>
      </c>
      <c r="N36" s="42"/>
      <c r="O36" s="33">
        <f t="shared" ref="O36:Q37" si="33">$R36/($R$2/100)*(O$2/100)</f>
        <v>0.35379464285714279</v>
      </c>
      <c r="P36" s="33">
        <f t="shared" si="33"/>
        <v>0.6930803571428571</v>
      </c>
      <c r="Q36" s="33">
        <f t="shared" si="33"/>
        <v>0.94475446428571419</v>
      </c>
      <c r="R36" s="33">
        <v>1</v>
      </c>
      <c r="S36" s="33">
        <f t="shared" ref="S36:Z37" si="34">$R36/($R$2/100)*(S$2/100)</f>
        <v>0.86941964285714279</v>
      </c>
      <c r="T36" s="33">
        <f t="shared" si="34"/>
        <v>0.73214285714285698</v>
      </c>
      <c r="U36" s="33">
        <f t="shared" si="34"/>
        <v>0.29241071428571425</v>
      </c>
      <c r="V36" s="33">
        <f t="shared" si="34"/>
        <v>0.1568080357142857</v>
      </c>
      <c r="W36" s="33">
        <f t="shared" si="34"/>
        <v>0.1294642857142857</v>
      </c>
      <c r="X36" s="33">
        <f t="shared" si="34"/>
        <v>0.12276785714285715</v>
      </c>
      <c r="Y36" s="33">
        <f t="shared" si="34"/>
        <v>0.1261160714285714</v>
      </c>
      <c r="Z36" s="33">
        <f t="shared" si="34"/>
        <v>0.15848214285714282</v>
      </c>
      <c r="AA36" s="34">
        <f t="shared" ref="AA36:AA37" si="35">SUM(O36:Z36)</f>
        <v>5.5792410714285712</v>
      </c>
      <c r="AB36" s="34">
        <f t="shared" si="5"/>
        <v>192.48381696428569</v>
      </c>
      <c r="AC36" s="34">
        <f t="shared" si="6"/>
        <v>59.247665896418887</v>
      </c>
      <c r="AD36" s="35"/>
      <c r="AE36" s="2">
        <f t="shared" ref="AE36:AE37" si="36">R36/$R$2*100</f>
        <v>5.5803571428571423</v>
      </c>
      <c r="AF36" s="36">
        <f t="shared" ref="AF36:AF37" si="37">AE36-AA36</f>
        <v>1.1160714285711748E-3</v>
      </c>
    </row>
    <row r="37" spans="1:32" ht="19.5" customHeight="1" thickBot="1" x14ac:dyDescent="0.25">
      <c r="A37" s="48">
        <v>43</v>
      </c>
      <c r="B37" s="49" t="s">
        <v>126</v>
      </c>
      <c r="C37" s="49" t="s">
        <v>127</v>
      </c>
      <c r="D37" s="50" t="s">
        <v>128</v>
      </c>
      <c r="E37" s="26">
        <f t="shared" si="0"/>
        <v>16</v>
      </c>
      <c r="F37" s="51" t="s">
        <v>129</v>
      </c>
      <c r="G37" s="50" t="s">
        <v>36</v>
      </c>
      <c r="H37" s="50" t="s">
        <v>49</v>
      </c>
      <c r="I37" s="52" t="s">
        <v>38</v>
      </c>
      <c r="J37" s="52" t="s">
        <v>39</v>
      </c>
      <c r="K37" s="53">
        <f t="shared" si="32"/>
        <v>110</v>
      </c>
      <c r="L37" s="54">
        <v>4</v>
      </c>
      <c r="M37" s="55" t="s">
        <v>40</v>
      </c>
      <c r="N37" s="42"/>
      <c r="O37" s="56">
        <f t="shared" si="33"/>
        <v>694.14508928571411</v>
      </c>
      <c r="P37" s="56">
        <f t="shared" si="33"/>
        <v>1359.8236607142856</v>
      </c>
      <c r="Q37" s="56">
        <f t="shared" si="33"/>
        <v>1853.6082589285711</v>
      </c>
      <c r="R37" s="56">
        <v>1962</v>
      </c>
      <c r="S37" s="56">
        <f t="shared" si="34"/>
        <v>1705.8013392857138</v>
      </c>
      <c r="T37" s="56">
        <f t="shared" si="34"/>
        <v>1436.4642857142853</v>
      </c>
      <c r="U37" s="56">
        <f t="shared" si="34"/>
        <v>573.70982142857133</v>
      </c>
      <c r="V37" s="56">
        <f t="shared" si="34"/>
        <v>307.6573660714285</v>
      </c>
      <c r="W37" s="56">
        <f t="shared" si="34"/>
        <v>254.0089285714285</v>
      </c>
      <c r="X37" s="56">
        <f t="shared" si="34"/>
        <v>240.87053571428569</v>
      </c>
      <c r="Y37" s="56">
        <f t="shared" si="34"/>
        <v>247.43973214285708</v>
      </c>
      <c r="Z37" s="56">
        <f t="shared" si="34"/>
        <v>310.94196428571422</v>
      </c>
      <c r="AA37" s="57">
        <f t="shared" si="35"/>
        <v>10946.470982142855</v>
      </c>
      <c r="AB37" s="57">
        <f t="shared" si="5"/>
        <v>377653.24888392852</v>
      </c>
      <c r="AC37" s="57">
        <f t="shared" si="6"/>
        <v>116243.92048877386</v>
      </c>
      <c r="AD37" s="58"/>
      <c r="AE37" s="2">
        <f t="shared" si="36"/>
        <v>10948.660714285714</v>
      </c>
      <c r="AF37" s="36">
        <f t="shared" si="37"/>
        <v>2.189732142858702</v>
      </c>
    </row>
    <row r="38" spans="1:32" ht="39" customHeight="1" thickTop="1" thickBot="1" x14ac:dyDescent="0.35">
      <c r="A38" s="22" t="s">
        <v>130</v>
      </c>
      <c r="E38" s="26">
        <f t="shared" si="0"/>
        <v>0</v>
      </c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</row>
    <row r="39" spans="1:32" ht="36.75" customHeight="1" thickTop="1" thickBot="1" x14ac:dyDescent="0.25">
      <c r="A39" s="60">
        <v>45</v>
      </c>
      <c r="B39" s="61" t="s">
        <v>131</v>
      </c>
      <c r="C39" s="61" t="s">
        <v>132</v>
      </c>
      <c r="D39" s="62" t="s">
        <v>133</v>
      </c>
      <c r="E39" s="26">
        <f t="shared" si="0"/>
        <v>16</v>
      </c>
      <c r="F39" s="70" t="s">
        <v>134</v>
      </c>
      <c r="G39" s="62" t="s">
        <v>36</v>
      </c>
      <c r="H39" s="62" t="s">
        <v>49</v>
      </c>
      <c r="I39" s="63" t="s">
        <v>38</v>
      </c>
      <c r="J39" s="63" t="s">
        <v>39</v>
      </c>
      <c r="K39" s="64">
        <f t="shared" ref="K39" si="38">ROUNDUP(MAX(O39:Z39)/22*1.2,-1)</f>
        <v>70</v>
      </c>
      <c r="L39" s="65">
        <v>4</v>
      </c>
      <c r="M39" s="66" t="s">
        <v>40</v>
      </c>
      <c r="N39" s="42"/>
      <c r="O39" s="67">
        <f>$Q39/($Q$2/100)*(O$2/100)</f>
        <v>423.9149438865918</v>
      </c>
      <c r="P39" s="67">
        <f>$Q39/($Q$2/100)*(P$2/100)</f>
        <v>830.44536326048433</v>
      </c>
      <c r="Q39" s="67">
        <v>1132</v>
      </c>
      <c r="R39" s="67">
        <f t="shared" ref="R39:Z39" si="39">$Q39/($Q$2/100)*(R$2/100)</f>
        <v>1198.1949202598937</v>
      </c>
      <c r="S39" s="67">
        <f t="shared" si="39"/>
        <v>1041.7341996455993</v>
      </c>
      <c r="T39" s="67">
        <f t="shared" si="39"/>
        <v>877.24985233313623</v>
      </c>
      <c r="U39" s="67">
        <f t="shared" si="39"/>
        <v>350.36503248670999</v>
      </c>
      <c r="V39" s="67">
        <f t="shared" si="39"/>
        <v>187.88659184878912</v>
      </c>
      <c r="W39" s="67">
        <f t="shared" si="39"/>
        <v>155.12344949793265</v>
      </c>
      <c r="X39" s="67">
        <f t="shared" si="39"/>
        <v>147.09982279976373</v>
      </c>
      <c r="Y39" s="67">
        <f t="shared" si="39"/>
        <v>151.11163614884819</v>
      </c>
      <c r="Z39" s="67">
        <f t="shared" si="39"/>
        <v>189.89249852333134</v>
      </c>
      <c r="AA39" s="68">
        <f>SUM(O39:Z39)</f>
        <v>6685.0183106910799</v>
      </c>
      <c r="AB39" s="68">
        <f t="shared" si="5"/>
        <v>230633.13171884225</v>
      </c>
      <c r="AC39" s="68">
        <f t="shared" si="6"/>
        <v>70990.252314344456</v>
      </c>
      <c r="AD39" s="69"/>
      <c r="AE39" s="2">
        <f>Q39/$Q$2*100</f>
        <v>6686.3555818074428</v>
      </c>
      <c r="AF39" s="36">
        <f t="shared" ref="AF39" si="40">AE39-AA39</f>
        <v>1.3372711163628992</v>
      </c>
    </row>
    <row r="40" spans="1:32" ht="39" customHeight="1" thickTop="1" thickBot="1" x14ac:dyDescent="0.35">
      <c r="A40" s="22" t="s">
        <v>135</v>
      </c>
      <c r="E40" s="26">
        <f t="shared" si="0"/>
        <v>0</v>
      </c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</row>
    <row r="41" spans="1:32" ht="36.75" customHeight="1" thickTop="1" thickBot="1" x14ac:dyDescent="0.25">
      <c r="A41" s="60">
        <v>46</v>
      </c>
      <c r="B41" s="61" t="s">
        <v>136</v>
      </c>
      <c r="C41" s="61" t="s">
        <v>137</v>
      </c>
      <c r="D41" s="62" t="s">
        <v>138</v>
      </c>
      <c r="E41" s="26">
        <f t="shared" si="0"/>
        <v>16</v>
      </c>
      <c r="F41" s="70" t="s">
        <v>139</v>
      </c>
      <c r="G41" s="62" t="s">
        <v>36</v>
      </c>
      <c r="H41" s="62" t="s">
        <v>49</v>
      </c>
      <c r="I41" s="63" t="s">
        <v>38</v>
      </c>
      <c r="J41" s="63" t="s">
        <v>39</v>
      </c>
      <c r="K41" s="64">
        <f t="shared" ref="K41" si="41">ROUNDUP(MAX(O41:Z41)/22*1.2,-1)</f>
        <v>50</v>
      </c>
      <c r="L41" s="65">
        <v>4</v>
      </c>
      <c r="M41" s="66" t="s">
        <v>40</v>
      </c>
      <c r="N41" s="42"/>
      <c r="O41" s="67">
        <f t="shared" ref="O41:Q41" si="42">$R41/($R$2/100)*(O$2/100)</f>
        <v>316.64620535714283</v>
      </c>
      <c r="P41" s="67">
        <f t="shared" si="42"/>
        <v>620.30691964285711</v>
      </c>
      <c r="Q41" s="67">
        <f t="shared" si="42"/>
        <v>845.55524553571422</v>
      </c>
      <c r="R41" s="67">
        <v>895</v>
      </c>
      <c r="S41" s="67">
        <f t="shared" ref="S41:Z41" si="43">$R41/($R$2/100)*(S$2/100)</f>
        <v>778.13058035714278</v>
      </c>
      <c r="T41" s="67">
        <f t="shared" si="43"/>
        <v>655.267857142857</v>
      </c>
      <c r="U41" s="67">
        <f t="shared" si="43"/>
        <v>261.70758928571428</v>
      </c>
      <c r="V41" s="67">
        <f t="shared" si="43"/>
        <v>140.34319196428569</v>
      </c>
      <c r="W41" s="67">
        <f t="shared" si="43"/>
        <v>115.87053571428569</v>
      </c>
      <c r="X41" s="67">
        <f t="shared" si="43"/>
        <v>109.87723214285714</v>
      </c>
      <c r="Y41" s="67">
        <f t="shared" si="43"/>
        <v>112.8738839285714</v>
      </c>
      <c r="Z41" s="67">
        <f t="shared" si="43"/>
        <v>141.84151785714283</v>
      </c>
      <c r="AA41" s="68">
        <f t="shared" ref="AA41" si="44">SUM(O41:Z41)</f>
        <v>4993.4207589285706</v>
      </c>
      <c r="AB41" s="68">
        <f t="shared" si="5"/>
        <v>172273.01618303568</v>
      </c>
      <c r="AC41" s="68">
        <f t="shared" si="6"/>
        <v>53026.660977294901</v>
      </c>
      <c r="AD41" s="69"/>
      <c r="AE41" s="2">
        <f>R41/$R$2*100</f>
        <v>4994.4196428571422</v>
      </c>
      <c r="AF41" s="36">
        <f>AE41-AA41</f>
        <v>0.9988839285715585</v>
      </c>
    </row>
    <row r="42" spans="1:32" ht="39" customHeight="1" thickTop="1" thickBot="1" x14ac:dyDescent="0.35">
      <c r="A42" s="22" t="s">
        <v>140</v>
      </c>
      <c r="E42" s="26">
        <f t="shared" si="0"/>
        <v>0</v>
      </c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</row>
    <row r="43" spans="1:32" ht="20.25" customHeight="1" thickTop="1" x14ac:dyDescent="0.2">
      <c r="A43" s="23">
        <v>47</v>
      </c>
      <c r="B43" s="24" t="s">
        <v>141</v>
      </c>
      <c r="C43" s="24" t="s">
        <v>142</v>
      </c>
      <c r="D43" s="25" t="s">
        <v>143</v>
      </c>
      <c r="E43" s="26">
        <f t="shared" si="0"/>
        <v>16</v>
      </c>
      <c r="F43" s="27">
        <v>23863004</v>
      </c>
      <c r="G43" s="25" t="s">
        <v>36</v>
      </c>
      <c r="H43" s="25" t="s">
        <v>49</v>
      </c>
      <c r="I43" s="28" t="s">
        <v>38</v>
      </c>
      <c r="J43" s="28" t="s">
        <v>39</v>
      </c>
      <c r="K43" s="71">
        <f t="shared" ref="K43:K44" si="45">ROUNDUP(MAX(O43:Z43)/22*1.2,-1)</f>
        <v>10</v>
      </c>
      <c r="L43" s="30">
        <v>4</v>
      </c>
      <c r="M43" s="31" t="s">
        <v>40</v>
      </c>
      <c r="N43" s="42"/>
      <c r="O43" s="33">
        <f t="shared" ref="O43:Q44" si="46">$R43/($R$2/100)*(O$2/100)</f>
        <v>4.9531249999999991</v>
      </c>
      <c r="P43" s="33">
        <f t="shared" si="46"/>
        <v>9.7031249999999982</v>
      </c>
      <c r="Q43" s="33">
        <f t="shared" si="46"/>
        <v>13.226562499999998</v>
      </c>
      <c r="R43" s="33">
        <v>14</v>
      </c>
      <c r="S43" s="33">
        <f t="shared" ref="S43:Z44" si="47">$R43/($R$2/100)*(S$2/100)</f>
        <v>12.171874999999996</v>
      </c>
      <c r="T43" s="33">
        <f t="shared" si="47"/>
        <v>10.249999999999996</v>
      </c>
      <c r="U43" s="33">
        <f t="shared" si="47"/>
        <v>4.0937499999999991</v>
      </c>
      <c r="V43" s="33">
        <f t="shared" si="47"/>
        <v>2.1953124999999996</v>
      </c>
      <c r="W43" s="33">
        <f t="shared" si="47"/>
        <v>1.8124999999999996</v>
      </c>
      <c r="X43" s="33">
        <f t="shared" si="47"/>
        <v>1.7187499999999998</v>
      </c>
      <c r="Y43" s="33">
        <f t="shared" si="47"/>
        <v>1.7656249999999996</v>
      </c>
      <c r="Z43" s="33">
        <f t="shared" si="47"/>
        <v>2.2187499999999996</v>
      </c>
      <c r="AA43" s="34">
        <f t="shared" ref="AA43:AA44" si="48">SUM(O43:Z43)</f>
        <v>78.109374999999986</v>
      </c>
      <c r="AB43" s="34">
        <f t="shared" si="5"/>
        <v>2694.7734374999995</v>
      </c>
      <c r="AC43" s="34">
        <f t="shared" si="6"/>
        <v>829.46732254986443</v>
      </c>
      <c r="AD43" s="35"/>
      <c r="AE43" s="2">
        <f>R43/$R$2*100</f>
        <v>78.124999999999986</v>
      </c>
      <c r="AF43" s="36">
        <f>AE43-AA43</f>
        <v>1.5625E-2</v>
      </c>
    </row>
    <row r="44" spans="1:32" ht="19.5" customHeight="1" thickBot="1" x14ac:dyDescent="0.25">
      <c r="A44" s="48">
        <v>47</v>
      </c>
      <c r="B44" s="49" t="s">
        <v>144</v>
      </c>
      <c r="C44" s="49" t="s">
        <v>145</v>
      </c>
      <c r="D44" s="50" t="s">
        <v>146</v>
      </c>
      <c r="E44" s="26">
        <f t="shared" si="0"/>
        <v>16</v>
      </c>
      <c r="F44" s="51" t="s">
        <v>147</v>
      </c>
      <c r="G44" s="50" t="s">
        <v>36</v>
      </c>
      <c r="H44" s="50" t="s">
        <v>49</v>
      </c>
      <c r="I44" s="52" t="s">
        <v>38</v>
      </c>
      <c r="J44" s="52" t="s">
        <v>39</v>
      </c>
      <c r="K44" s="53">
        <f t="shared" si="45"/>
        <v>40</v>
      </c>
      <c r="L44" s="54">
        <v>4</v>
      </c>
      <c r="M44" s="55" t="s">
        <v>40</v>
      </c>
      <c r="N44" s="53"/>
      <c r="O44" s="56">
        <f t="shared" si="46"/>
        <v>240.93415178571425</v>
      </c>
      <c r="P44" s="56">
        <f t="shared" si="46"/>
        <v>471.98772321428567</v>
      </c>
      <c r="Q44" s="56">
        <f t="shared" si="46"/>
        <v>643.37779017857133</v>
      </c>
      <c r="R44" s="56">
        <v>681</v>
      </c>
      <c r="S44" s="56">
        <f t="shared" si="47"/>
        <v>592.07477678571422</v>
      </c>
      <c r="T44" s="56">
        <f t="shared" si="47"/>
        <v>498.58928571428561</v>
      </c>
      <c r="U44" s="56">
        <f t="shared" si="47"/>
        <v>199.13169642857142</v>
      </c>
      <c r="V44" s="56">
        <f t="shared" si="47"/>
        <v>106.78627232142856</v>
      </c>
      <c r="W44" s="56">
        <f t="shared" si="47"/>
        <v>88.165178571428555</v>
      </c>
      <c r="X44" s="56">
        <f t="shared" si="47"/>
        <v>83.604910714285708</v>
      </c>
      <c r="Y44" s="56">
        <f t="shared" si="47"/>
        <v>85.885044642857125</v>
      </c>
      <c r="Z44" s="56">
        <f t="shared" si="47"/>
        <v>107.92633928571426</v>
      </c>
      <c r="AA44" s="57">
        <f t="shared" si="48"/>
        <v>3799.4631696428569</v>
      </c>
      <c r="AB44" s="57">
        <f t="shared" si="5"/>
        <v>131081.47935267855</v>
      </c>
      <c r="AC44" s="57">
        <f t="shared" si="6"/>
        <v>40347.660475461264</v>
      </c>
      <c r="AD44" s="58"/>
      <c r="AE44" s="2">
        <f>R44/$R$2*100</f>
        <v>3800.2232142857138</v>
      </c>
      <c r="AF44" s="36">
        <f>AE44-AA44</f>
        <v>0.760044642856883</v>
      </c>
    </row>
    <row r="45" spans="1:32" ht="39.950000000000003" customHeight="1" thickTop="1" thickBot="1" x14ac:dyDescent="0.35">
      <c r="A45" s="22" t="s">
        <v>148</v>
      </c>
      <c r="E45" s="26">
        <f t="shared" si="0"/>
        <v>0</v>
      </c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</row>
    <row r="46" spans="1:32" ht="18" customHeight="1" thickTop="1" x14ac:dyDescent="0.25">
      <c r="A46" s="23">
        <v>48</v>
      </c>
      <c r="B46" s="24" t="s">
        <v>149</v>
      </c>
      <c r="C46" s="24" t="s">
        <v>150</v>
      </c>
      <c r="D46" s="25" t="s">
        <v>151</v>
      </c>
      <c r="E46" s="26">
        <f t="shared" si="0"/>
        <v>16</v>
      </c>
      <c r="F46" s="27" t="s">
        <v>152</v>
      </c>
      <c r="G46" s="25" t="s">
        <v>36</v>
      </c>
      <c r="H46" s="25" t="s">
        <v>49</v>
      </c>
      <c r="I46" s="28" t="s">
        <v>38</v>
      </c>
      <c r="J46" s="28" t="s">
        <v>39</v>
      </c>
      <c r="K46" s="29">
        <f t="shared" ref="K46:K54" si="49">ROUNDUP(MAX(O46:Z46)/22*1.2,-1)</f>
        <v>150</v>
      </c>
      <c r="L46" s="30">
        <v>4</v>
      </c>
      <c r="M46" s="31" t="s">
        <v>40</v>
      </c>
      <c r="N46" s="32"/>
      <c r="O46" s="33">
        <f>$Q46/($Q$2/100)*(O$2/100)</f>
        <v>923.47548730064966</v>
      </c>
      <c r="P46" s="33">
        <f>$Q46/($Q$2/100)*(P$2/100)</f>
        <v>1809.0797401063203</v>
      </c>
      <c r="Q46" s="33">
        <v>2466</v>
      </c>
      <c r="R46" s="33">
        <f t="shared" ref="R46:Z47" si="50">$Q46/($Q$2/100)*(R$2/100)</f>
        <v>2610.2020082693448</v>
      </c>
      <c r="S46" s="33">
        <f t="shared" si="50"/>
        <v>2269.3608978145303</v>
      </c>
      <c r="T46" s="33">
        <f t="shared" si="50"/>
        <v>1911.0407560543413</v>
      </c>
      <c r="U46" s="33">
        <f t="shared" si="50"/>
        <v>763.2510336680449</v>
      </c>
      <c r="V46" s="33">
        <f t="shared" si="50"/>
        <v>409.30064973419962</v>
      </c>
      <c r="W46" s="33">
        <f t="shared" si="50"/>
        <v>337.92793857058473</v>
      </c>
      <c r="X46" s="33">
        <f t="shared" si="50"/>
        <v>320.4489072652097</v>
      </c>
      <c r="Y46" s="33">
        <f t="shared" si="50"/>
        <v>329.18842291789719</v>
      </c>
      <c r="Z46" s="33">
        <f t="shared" si="50"/>
        <v>413.67040756054337</v>
      </c>
      <c r="AA46" s="34">
        <f t="shared" ref="AA46:AA54" si="51">SUM(O46:Z46)</f>
        <v>14562.946249261668</v>
      </c>
      <c r="AB46" s="34">
        <f t="shared" si="5"/>
        <v>502421.64559952752</v>
      </c>
      <c r="AC46" s="34">
        <f t="shared" si="6"/>
        <v>154648.37650810377</v>
      </c>
      <c r="AD46" s="35"/>
      <c r="AE46" s="2">
        <f t="shared" ref="AE46:AE54" si="52">R46/$R$2*100</f>
        <v>14565.859421145897</v>
      </c>
      <c r="AF46" s="36">
        <f t="shared" ref="AF46:AF54" si="53">AE46-AA46</f>
        <v>2.9131718842290866</v>
      </c>
    </row>
    <row r="47" spans="1:32" ht="18" customHeight="1" x14ac:dyDescent="0.25">
      <c r="A47" s="37">
        <v>48</v>
      </c>
      <c r="B47" s="38" t="s">
        <v>153</v>
      </c>
      <c r="C47" s="38" t="s">
        <v>154</v>
      </c>
      <c r="D47" s="39" t="s">
        <v>155</v>
      </c>
      <c r="E47" s="26">
        <f t="shared" si="0"/>
        <v>16</v>
      </c>
      <c r="F47" s="40" t="s">
        <v>156</v>
      </c>
      <c r="G47" s="39" t="s">
        <v>36</v>
      </c>
      <c r="H47" s="39" t="s">
        <v>37</v>
      </c>
      <c r="I47" s="41" t="s">
        <v>38</v>
      </c>
      <c r="J47" s="41" t="s">
        <v>39</v>
      </c>
      <c r="K47" s="72">
        <f t="shared" si="49"/>
        <v>140</v>
      </c>
      <c r="L47" s="43">
        <v>20</v>
      </c>
      <c r="M47" s="44" t="s">
        <v>40</v>
      </c>
      <c r="N47" s="32"/>
      <c r="O47" s="45">
        <f t="shared" ref="O47:P47" si="54">$Q47/($Q$2/100)*(O$2/100)</f>
        <v>858.68989958653276</v>
      </c>
      <c r="P47" s="45">
        <f t="shared" si="54"/>
        <v>1682.1653868871824</v>
      </c>
      <c r="Q47" s="45">
        <v>2293</v>
      </c>
      <c r="R47" s="45">
        <f>$Q47/($Q$2/100)*(R$2/100)</f>
        <v>2427.0856467808626</v>
      </c>
      <c r="S47" s="45">
        <f t="shared" si="50"/>
        <v>2110.1559362079147</v>
      </c>
      <c r="T47" s="45">
        <f t="shared" si="50"/>
        <v>1776.9734199645598</v>
      </c>
      <c r="U47" s="45">
        <f t="shared" si="50"/>
        <v>709.70584760779684</v>
      </c>
      <c r="V47" s="45">
        <f t="shared" si="50"/>
        <v>380.58653278204372</v>
      </c>
      <c r="W47" s="45">
        <f t="shared" si="50"/>
        <v>314.22090962787945</v>
      </c>
      <c r="X47" s="45">
        <f t="shared" si="50"/>
        <v>297.96810395747195</v>
      </c>
      <c r="Y47" s="45">
        <f t="shared" si="50"/>
        <v>306.0945067926757</v>
      </c>
      <c r="Z47" s="45">
        <f t="shared" si="50"/>
        <v>384.64973419964554</v>
      </c>
      <c r="AA47" s="46">
        <f t="shared" si="51"/>
        <v>13541.295924394564</v>
      </c>
      <c r="AB47" s="46">
        <f t="shared" si="5"/>
        <v>467174.70939161244</v>
      </c>
      <c r="AC47" s="46">
        <f t="shared" si="6"/>
        <v>143799.15950246627</v>
      </c>
      <c r="AD47" s="47"/>
      <c r="AE47" s="2">
        <f t="shared" si="52"/>
        <v>13544.004725339633</v>
      </c>
      <c r="AF47" s="36">
        <f t="shared" si="53"/>
        <v>2.7088009450690151</v>
      </c>
    </row>
    <row r="48" spans="1:32" ht="18" customHeight="1" x14ac:dyDescent="0.25">
      <c r="A48" s="37">
        <v>48</v>
      </c>
      <c r="B48" s="38" t="s">
        <v>157</v>
      </c>
      <c r="C48" s="38" t="s">
        <v>158</v>
      </c>
      <c r="D48" s="39" t="s">
        <v>159</v>
      </c>
      <c r="E48" s="26">
        <f t="shared" si="0"/>
        <v>16</v>
      </c>
      <c r="F48" s="40" t="s">
        <v>160</v>
      </c>
      <c r="G48" s="39" t="s">
        <v>36</v>
      </c>
      <c r="H48" s="39" t="s">
        <v>49</v>
      </c>
      <c r="I48" s="41" t="s">
        <v>38</v>
      </c>
      <c r="J48" s="41" t="s">
        <v>39</v>
      </c>
      <c r="K48" s="42">
        <f t="shared" si="49"/>
        <v>100</v>
      </c>
      <c r="L48" s="43">
        <v>4</v>
      </c>
      <c r="M48" s="44" t="s">
        <v>40</v>
      </c>
      <c r="N48" s="32"/>
      <c r="O48" s="45">
        <f t="shared" ref="O48:Q49" si="55">$R48/($R$2/100)*(O$2/100)</f>
        <v>602.86607142857133</v>
      </c>
      <c r="P48" s="45">
        <f t="shared" si="55"/>
        <v>1181.0089285714284</v>
      </c>
      <c r="Q48" s="45">
        <f t="shared" si="55"/>
        <v>1609.8616071428571</v>
      </c>
      <c r="R48" s="45">
        <v>1704</v>
      </c>
      <c r="S48" s="45">
        <f t="shared" ref="S48:Z49" si="56">$R48/($R$2/100)*(S$2/100)</f>
        <v>1481.4910714285713</v>
      </c>
      <c r="T48" s="45">
        <f t="shared" si="56"/>
        <v>1247.5714285714282</v>
      </c>
      <c r="U48" s="45">
        <f t="shared" si="56"/>
        <v>498.26785714285711</v>
      </c>
      <c r="V48" s="45">
        <f t="shared" si="56"/>
        <v>267.20089285714283</v>
      </c>
      <c r="W48" s="45">
        <f t="shared" si="56"/>
        <v>220.60714285714283</v>
      </c>
      <c r="X48" s="45">
        <f t="shared" si="56"/>
        <v>209.19642857142858</v>
      </c>
      <c r="Y48" s="45">
        <f t="shared" si="56"/>
        <v>214.90178571428569</v>
      </c>
      <c r="Z48" s="45">
        <f t="shared" si="56"/>
        <v>270.05357142857139</v>
      </c>
      <c r="AA48" s="46">
        <f t="shared" si="51"/>
        <v>9507.0267857142862</v>
      </c>
      <c r="AB48" s="46">
        <f t="shared" si="5"/>
        <v>327992.4241071429</v>
      </c>
      <c r="AC48" s="46">
        <f t="shared" si="6"/>
        <v>100958.02268749781</v>
      </c>
      <c r="AD48" s="47"/>
      <c r="AE48" s="2">
        <f t="shared" si="52"/>
        <v>9508.9285714285706</v>
      </c>
      <c r="AF48" s="36">
        <f t="shared" si="53"/>
        <v>1.901785714284415</v>
      </c>
    </row>
    <row r="49" spans="1:32" ht="18" customHeight="1" x14ac:dyDescent="0.25">
      <c r="A49" s="37">
        <v>48</v>
      </c>
      <c r="B49" s="38" t="s">
        <v>161</v>
      </c>
      <c r="C49" s="38" t="s">
        <v>162</v>
      </c>
      <c r="D49" s="39" t="s">
        <v>163</v>
      </c>
      <c r="E49" s="26">
        <f t="shared" si="0"/>
        <v>16</v>
      </c>
      <c r="F49" s="39">
        <v>585356</v>
      </c>
      <c r="G49" s="39" t="s">
        <v>36</v>
      </c>
      <c r="H49" s="39" t="s">
        <v>49</v>
      </c>
      <c r="I49" s="41" t="s">
        <v>38</v>
      </c>
      <c r="J49" s="41" t="s">
        <v>39</v>
      </c>
      <c r="K49" s="42">
        <f t="shared" si="49"/>
        <v>80</v>
      </c>
      <c r="L49" s="43">
        <v>4</v>
      </c>
      <c r="M49" s="44" t="s">
        <v>40</v>
      </c>
      <c r="N49" s="32"/>
      <c r="O49" s="45">
        <f t="shared" si="55"/>
        <v>466.65513392857139</v>
      </c>
      <c r="P49" s="45">
        <f t="shared" si="55"/>
        <v>914.17299107142856</v>
      </c>
      <c r="Q49" s="45">
        <f t="shared" si="55"/>
        <v>1246.1311383928571</v>
      </c>
      <c r="R49" s="45">
        <v>1319</v>
      </c>
      <c r="S49" s="45">
        <f t="shared" si="56"/>
        <v>1146.7645089285713</v>
      </c>
      <c r="T49" s="45">
        <f t="shared" si="56"/>
        <v>965.69642857142833</v>
      </c>
      <c r="U49" s="45">
        <f t="shared" si="56"/>
        <v>385.68973214285711</v>
      </c>
      <c r="V49" s="45">
        <f t="shared" si="56"/>
        <v>206.82979910714283</v>
      </c>
      <c r="W49" s="45">
        <f t="shared" si="56"/>
        <v>170.76339285714283</v>
      </c>
      <c r="X49" s="45">
        <f t="shared" si="56"/>
        <v>161.93080357142858</v>
      </c>
      <c r="Y49" s="45">
        <f t="shared" si="56"/>
        <v>166.34709821428569</v>
      </c>
      <c r="Z49" s="45">
        <f t="shared" si="56"/>
        <v>209.03794642857139</v>
      </c>
      <c r="AA49" s="46">
        <f t="shared" si="51"/>
        <v>7359.0189732142853</v>
      </c>
      <c r="AB49" s="46">
        <f t="shared" si="5"/>
        <v>253886.15457589284</v>
      </c>
      <c r="AC49" s="46">
        <f t="shared" si="6"/>
        <v>78147.671317376517</v>
      </c>
      <c r="AD49" s="47"/>
      <c r="AE49" s="2">
        <f t="shared" si="52"/>
        <v>7360.4910714285706</v>
      </c>
      <c r="AF49" s="36">
        <f t="shared" si="53"/>
        <v>1.4720982142853245</v>
      </c>
    </row>
    <row r="50" spans="1:32" ht="20.100000000000001" customHeight="1" x14ac:dyDescent="0.2">
      <c r="A50" s="37">
        <v>48</v>
      </c>
      <c r="B50" s="38" t="s">
        <v>164</v>
      </c>
      <c r="C50" s="38" t="s">
        <v>165</v>
      </c>
      <c r="D50" s="39" t="s">
        <v>166</v>
      </c>
      <c r="E50" s="26">
        <f t="shared" si="0"/>
        <v>16</v>
      </c>
      <c r="F50" s="40" t="s">
        <v>167</v>
      </c>
      <c r="G50" s="39" t="s">
        <v>36</v>
      </c>
      <c r="H50" s="39" t="s">
        <v>49</v>
      </c>
      <c r="I50" s="41" t="s">
        <v>38</v>
      </c>
      <c r="J50" s="41" t="s">
        <v>39</v>
      </c>
      <c r="K50" s="42">
        <f t="shared" si="49"/>
        <v>30</v>
      </c>
      <c r="L50" s="43">
        <v>4</v>
      </c>
      <c r="M50" s="44" t="s">
        <v>40</v>
      </c>
      <c r="N50" s="42"/>
      <c r="O50" s="45">
        <f t="shared" ref="O50:P51" si="57">$Q50/($Q$2/100)*(O$2/100)</f>
        <v>151.66568222090962</v>
      </c>
      <c r="P50" s="45">
        <f t="shared" si="57"/>
        <v>297.11163614884822</v>
      </c>
      <c r="Q50" s="45">
        <v>405</v>
      </c>
      <c r="R50" s="45">
        <f t="shared" ref="R50:Z54" si="58">$Q50/($Q$2/100)*(R$2/100)</f>
        <v>428.68281157708213</v>
      </c>
      <c r="S50" s="45">
        <f t="shared" si="58"/>
        <v>372.70525694034257</v>
      </c>
      <c r="T50" s="45">
        <f t="shared" si="58"/>
        <v>313.8570584760779</v>
      </c>
      <c r="U50" s="45">
        <f t="shared" si="58"/>
        <v>125.35144713526284</v>
      </c>
      <c r="V50" s="45">
        <f t="shared" si="58"/>
        <v>67.220909627879493</v>
      </c>
      <c r="W50" s="45">
        <f t="shared" si="58"/>
        <v>55.499113998818657</v>
      </c>
      <c r="X50" s="45">
        <f t="shared" si="58"/>
        <v>52.628470171293564</v>
      </c>
      <c r="Y50" s="45">
        <f t="shared" si="58"/>
        <v>54.063792085056107</v>
      </c>
      <c r="Z50" s="45">
        <f t="shared" si="58"/>
        <v>67.938570584760768</v>
      </c>
      <c r="AA50" s="46">
        <f t="shared" si="51"/>
        <v>2391.7247489663318</v>
      </c>
      <c r="AB50" s="46">
        <f t="shared" si="5"/>
        <v>82514.503839338446</v>
      </c>
      <c r="AC50" s="46">
        <f t="shared" si="6"/>
        <v>25398.455995856453</v>
      </c>
      <c r="AD50" s="47"/>
      <c r="AE50" s="2">
        <f t="shared" si="52"/>
        <v>2392.2031896042527</v>
      </c>
      <c r="AF50" s="36">
        <f t="shared" si="53"/>
        <v>0.47844063792081215</v>
      </c>
    </row>
    <row r="51" spans="1:32" ht="20.100000000000001" customHeight="1" x14ac:dyDescent="0.2">
      <c r="A51" s="37">
        <v>48</v>
      </c>
      <c r="B51" s="38" t="s">
        <v>168</v>
      </c>
      <c r="C51" s="38" t="s">
        <v>169</v>
      </c>
      <c r="D51" s="39" t="s">
        <v>170</v>
      </c>
      <c r="E51" s="26">
        <f t="shared" si="0"/>
        <v>16</v>
      </c>
      <c r="F51" s="40" t="s">
        <v>171</v>
      </c>
      <c r="G51" s="39" t="s">
        <v>36</v>
      </c>
      <c r="H51" s="39" t="s">
        <v>49</v>
      </c>
      <c r="I51" s="41" t="s">
        <v>38</v>
      </c>
      <c r="J51" s="41" t="s">
        <v>39</v>
      </c>
      <c r="K51" s="42">
        <f t="shared" si="49"/>
        <v>30</v>
      </c>
      <c r="L51" s="43">
        <v>4</v>
      </c>
      <c r="M51" s="44" t="s">
        <v>40</v>
      </c>
      <c r="N51" s="42"/>
      <c r="O51" s="45">
        <f t="shared" si="57"/>
        <v>153.91258121677492</v>
      </c>
      <c r="P51" s="45">
        <f t="shared" si="57"/>
        <v>301.51329001772001</v>
      </c>
      <c r="Q51" s="45">
        <v>411</v>
      </c>
      <c r="R51" s="45">
        <f t="shared" si="58"/>
        <v>435.03366804489076</v>
      </c>
      <c r="S51" s="45">
        <f t="shared" si="58"/>
        <v>378.2268163024217</v>
      </c>
      <c r="T51" s="45">
        <f t="shared" si="58"/>
        <v>318.50679267572349</v>
      </c>
      <c r="U51" s="45">
        <f t="shared" si="58"/>
        <v>127.20850561134081</v>
      </c>
      <c r="V51" s="45">
        <f t="shared" si="58"/>
        <v>68.216774955699933</v>
      </c>
      <c r="W51" s="45">
        <f t="shared" si="58"/>
        <v>56.321323095097448</v>
      </c>
      <c r="X51" s="45">
        <f t="shared" si="58"/>
        <v>53.408151210868283</v>
      </c>
      <c r="Y51" s="45">
        <f t="shared" si="58"/>
        <v>54.864737152982862</v>
      </c>
      <c r="Z51" s="45">
        <f t="shared" si="58"/>
        <v>68.945067926757218</v>
      </c>
      <c r="AA51" s="46">
        <f t="shared" si="51"/>
        <v>2427.1577082102772</v>
      </c>
      <c r="AB51" s="46">
        <f t="shared" si="5"/>
        <v>83736.940933254562</v>
      </c>
      <c r="AC51" s="46">
        <f t="shared" si="6"/>
        <v>25774.729418017287</v>
      </c>
      <c r="AD51" s="47"/>
      <c r="AE51" s="2">
        <f t="shared" si="52"/>
        <v>2427.6432368576488</v>
      </c>
      <c r="AF51" s="36">
        <f t="shared" si="53"/>
        <v>0.48552864737166601</v>
      </c>
    </row>
    <row r="52" spans="1:32" ht="20.100000000000001" customHeight="1" x14ac:dyDescent="0.2">
      <c r="A52" s="37">
        <v>48</v>
      </c>
      <c r="B52" s="38" t="s">
        <v>172</v>
      </c>
      <c r="C52" s="38" t="s">
        <v>173</v>
      </c>
      <c r="D52" s="39" t="s">
        <v>174</v>
      </c>
      <c r="E52" s="26">
        <f t="shared" si="0"/>
        <v>16</v>
      </c>
      <c r="F52" s="39"/>
      <c r="G52" s="39" t="s">
        <v>36</v>
      </c>
      <c r="H52" s="39" t="s">
        <v>49</v>
      </c>
      <c r="I52" s="41" t="s">
        <v>38</v>
      </c>
      <c r="J52" s="41" t="s">
        <v>39</v>
      </c>
      <c r="K52" s="42">
        <f t="shared" si="49"/>
        <v>30</v>
      </c>
      <c r="L52" s="43">
        <v>4</v>
      </c>
      <c r="M52" s="44" t="s">
        <v>40</v>
      </c>
      <c r="N52" s="42"/>
      <c r="O52" s="45">
        <f t="shared" ref="O52:Q54" si="59">$R52/($R$2/100)*(O$2/100)</f>
        <v>159.20758928571425</v>
      </c>
      <c r="P52" s="45">
        <f t="shared" si="59"/>
        <v>311.88616071428567</v>
      </c>
      <c r="Q52" s="45">
        <f t="shared" si="59"/>
        <v>425.13950892857133</v>
      </c>
      <c r="R52" s="45">
        <v>450</v>
      </c>
      <c r="S52" s="45">
        <f t="shared" si="58"/>
        <v>391.23883928571416</v>
      </c>
      <c r="T52" s="45">
        <f t="shared" si="58"/>
        <v>329.46428571428561</v>
      </c>
      <c r="U52" s="45">
        <f t="shared" si="58"/>
        <v>131.58482142857142</v>
      </c>
      <c r="V52" s="45">
        <f t="shared" si="58"/>
        <v>70.563616071428555</v>
      </c>
      <c r="W52" s="45">
        <f t="shared" si="58"/>
        <v>58.258928571428555</v>
      </c>
      <c r="X52" s="45">
        <f t="shared" si="58"/>
        <v>55.245535714285708</v>
      </c>
      <c r="Y52" s="45">
        <f t="shared" si="58"/>
        <v>56.752232142857125</v>
      </c>
      <c r="Z52" s="45">
        <f t="shared" si="58"/>
        <v>71.316964285714263</v>
      </c>
      <c r="AA52" s="46">
        <f t="shared" si="51"/>
        <v>2510.6584821428569</v>
      </c>
      <c r="AB52" s="46">
        <f t="shared" si="5"/>
        <v>86617.717633928565</v>
      </c>
      <c r="AC52" s="46">
        <f t="shared" si="6"/>
        <v>26661.449653388499</v>
      </c>
      <c r="AD52" s="47" t="s">
        <v>175</v>
      </c>
      <c r="AE52" s="2">
        <f t="shared" si="52"/>
        <v>2511.1607142857138</v>
      </c>
      <c r="AF52" s="36">
        <f t="shared" si="53"/>
        <v>0.502232142856883</v>
      </c>
    </row>
    <row r="53" spans="1:32" ht="20.100000000000001" customHeight="1" x14ac:dyDescent="0.2">
      <c r="A53" s="37">
        <v>48</v>
      </c>
      <c r="B53" s="38" t="s">
        <v>172</v>
      </c>
      <c r="C53" s="38" t="s">
        <v>176</v>
      </c>
      <c r="D53" s="39" t="s">
        <v>177</v>
      </c>
      <c r="E53" s="26">
        <f t="shared" si="0"/>
        <v>16</v>
      </c>
      <c r="F53" s="39"/>
      <c r="G53" s="39" t="s">
        <v>36</v>
      </c>
      <c r="H53" s="39" t="s">
        <v>49</v>
      </c>
      <c r="I53" s="41" t="s">
        <v>38</v>
      </c>
      <c r="J53" s="41" t="s">
        <v>39</v>
      </c>
      <c r="K53" s="42">
        <f t="shared" si="49"/>
        <v>20</v>
      </c>
      <c r="L53" s="43">
        <v>4</v>
      </c>
      <c r="M53" s="44" t="s">
        <v>40</v>
      </c>
      <c r="N53" s="42"/>
      <c r="O53" s="45">
        <f t="shared" si="59"/>
        <v>88.448660714285708</v>
      </c>
      <c r="P53" s="45">
        <f t="shared" si="59"/>
        <v>173.27008928571428</v>
      </c>
      <c r="Q53" s="45">
        <f t="shared" si="59"/>
        <v>236.18861607142856</v>
      </c>
      <c r="R53" s="45">
        <v>250</v>
      </c>
      <c r="S53" s="45">
        <f t="shared" si="58"/>
        <v>217.35491071428569</v>
      </c>
      <c r="T53" s="45">
        <f t="shared" si="58"/>
        <v>183.03571428571425</v>
      </c>
      <c r="U53" s="45">
        <f t="shared" si="58"/>
        <v>73.102678571428569</v>
      </c>
      <c r="V53" s="45">
        <f t="shared" si="58"/>
        <v>39.202008928571423</v>
      </c>
      <c r="W53" s="45">
        <f t="shared" si="58"/>
        <v>32.366071428571423</v>
      </c>
      <c r="X53" s="45">
        <f t="shared" si="58"/>
        <v>30.691964285714285</v>
      </c>
      <c r="Y53" s="45">
        <f t="shared" si="58"/>
        <v>31.529017857142851</v>
      </c>
      <c r="Z53" s="45">
        <f t="shared" si="58"/>
        <v>39.620535714285708</v>
      </c>
      <c r="AA53" s="46">
        <f t="shared" si="51"/>
        <v>1394.8102678571427</v>
      </c>
      <c r="AB53" s="46">
        <f t="shared" si="5"/>
        <v>48120.95424107142</v>
      </c>
      <c r="AC53" s="46">
        <f t="shared" si="6"/>
        <v>14811.916474104721</v>
      </c>
      <c r="AD53" s="47" t="s">
        <v>175</v>
      </c>
      <c r="AE53" s="2">
        <f t="shared" si="52"/>
        <v>1395.0892857142856</v>
      </c>
      <c r="AF53" s="36">
        <f t="shared" si="53"/>
        <v>0.27901785714288962</v>
      </c>
    </row>
    <row r="54" spans="1:32" ht="20.100000000000001" customHeight="1" thickBot="1" x14ac:dyDescent="0.25">
      <c r="A54" s="48">
        <v>48</v>
      </c>
      <c r="B54" s="49" t="s">
        <v>178</v>
      </c>
      <c r="C54" s="49" t="s">
        <v>179</v>
      </c>
      <c r="D54" s="50" t="s">
        <v>180</v>
      </c>
      <c r="E54" s="26">
        <f t="shared" si="0"/>
        <v>16</v>
      </c>
      <c r="F54" s="50"/>
      <c r="G54" s="50" t="s">
        <v>36</v>
      </c>
      <c r="H54" s="50" t="s">
        <v>49</v>
      </c>
      <c r="I54" s="52" t="s">
        <v>38</v>
      </c>
      <c r="J54" s="52" t="s">
        <v>39</v>
      </c>
      <c r="K54" s="53">
        <f t="shared" si="49"/>
        <v>30</v>
      </c>
      <c r="L54" s="54">
        <v>4</v>
      </c>
      <c r="M54" s="55" t="s">
        <v>40</v>
      </c>
      <c r="N54" s="42"/>
      <c r="O54" s="56">
        <f t="shared" si="59"/>
        <v>159.20758928571425</v>
      </c>
      <c r="P54" s="56">
        <f t="shared" si="59"/>
        <v>311.88616071428567</v>
      </c>
      <c r="Q54" s="56">
        <f t="shared" si="59"/>
        <v>425.13950892857133</v>
      </c>
      <c r="R54" s="56">
        <v>450</v>
      </c>
      <c r="S54" s="56">
        <f t="shared" si="58"/>
        <v>391.23883928571416</v>
      </c>
      <c r="T54" s="56">
        <f t="shared" si="58"/>
        <v>329.46428571428561</v>
      </c>
      <c r="U54" s="56">
        <f t="shared" si="58"/>
        <v>131.58482142857142</v>
      </c>
      <c r="V54" s="56">
        <f t="shared" si="58"/>
        <v>70.563616071428555</v>
      </c>
      <c r="W54" s="56">
        <f t="shared" si="58"/>
        <v>58.258928571428555</v>
      </c>
      <c r="X54" s="56">
        <f t="shared" si="58"/>
        <v>55.245535714285708</v>
      </c>
      <c r="Y54" s="56">
        <f t="shared" si="58"/>
        <v>56.752232142857125</v>
      </c>
      <c r="Z54" s="56">
        <f t="shared" si="58"/>
        <v>71.316964285714263</v>
      </c>
      <c r="AA54" s="57">
        <f t="shared" si="51"/>
        <v>2510.6584821428569</v>
      </c>
      <c r="AB54" s="57">
        <f t="shared" si="5"/>
        <v>86617.717633928565</v>
      </c>
      <c r="AC54" s="57">
        <f t="shared" si="6"/>
        <v>26661.449653388499</v>
      </c>
      <c r="AD54" s="58" t="s">
        <v>175</v>
      </c>
      <c r="AE54" s="2">
        <f t="shared" si="52"/>
        <v>2511.1607142857138</v>
      </c>
      <c r="AF54" s="36">
        <f t="shared" si="53"/>
        <v>0.502232142856883</v>
      </c>
    </row>
    <row r="55" spans="1:32" ht="71.25" customHeight="1" thickTop="1" thickBot="1" x14ac:dyDescent="0.25">
      <c r="A55" s="13" t="s">
        <v>3</v>
      </c>
      <c r="B55" s="14" t="s">
        <v>4</v>
      </c>
      <c r="C55" s="15" t="s">
        <v>5</v>
      </c>
      <c r="D55" s="15" t="s">
        <v>6</v>
      </c>
      <c r="E55" s="16"/>
      <c r="F55" s="15" t="s">
        <v>7</v>
      </c>
      <c r="G55" s="15" t="s">
        <v>8</v>
      </c>
      <c r="H55" s="15" t="s">
        <v>9</v>
      </c>
      <c r="I55" s="17" t="s">
        <v>10</v>
      </c>
      <c r="J55" s="18" t="s">
        <v>11</v>
      </c>
      <c r="K55" s="13" t="s">
        <v>12</v>
      </c>
      <c r="L55" s="17" t="s">
        <v>13</v>
      </c>
      <c r="M55" s="17" t="s">
        <v>14</v>
      </c>
      <c r="N55" s="19"/>
      <c r="O55" s="20" t="s">
        <v>15</v>
      </c>
      <c r="P55" s="20" t="s">
        <v>16</v>
      </c>
      <c r="Q55" s="20" t="s">
        <v>17</v>
      </c>
      <c r="R55" s="20" t="s">
        <v>18</v>
      </c>
      <c r="S55" s="20" t="s">
        <v>19</v>
      </c>
      <c r="T55" s="20" t="s">
        <v>20</v>
      </c>
      <c r="U55" s="20" t="s">
        <v>21</v>
      </c>
      <c r="V55" s="20" t="s">
        <v>22</v>
      </c>
      <c r="W55" s="20" t="s">
        <v>23</v>
      </c>
      <c r="X55" s="20" t="s">
        <v>24</v>
      </c>
      <c r="Y55" s="20" t="s">
        <v>25</v>
      </c>
      <c r="Z55" s="20" t="s">
        <v>26</v>
      </c>
      <c r="AA55" s="21" t="s">
        <v>27</v>
      </c>
      <c r="AB55" s="21" t="s">
        <v>28</v>
      </c>
      <c r="AC55" s="21" t="s">
        <v>29</v>
      </c>
      <c r="AD55" s="21" t="s">
        <v>30</v>
      </c>
    </row>
    <row r="56" spans="1:32" ht="39.950000000000003" customHeight="1" thickTop="1" thickBot="1" x14ac:dyDescent="0.35">
      <c r="A56" s="22" t="s">
        <v>182</v>
      </c>
      <c r="E56" s="26">
        <f t="shared" si="0"/>
        <v>0</v>
      </c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</row>
    <row r="57" spans="1:32" ht="18" customHeight="1" thickTop="1" x14ac:dyDescent="0.25">
      <c r="A57" s="23">
        <v>51</v>
      </c>
      <c r="B57" s="24" t="s">
        <v>183</v>
      </c>
      <c r="C57" s="24" t="s">
        <v>184</v>
      </c>
      <c r="D57" s="25" t="s">
        <v>185</v>
      </c>
      <c r="E57" s="26">
        <f t="shared" si="0"/>
        <v>16</v>
      </c>
      <c r="F57" s="27" t="s">
        <v>186</v>
      </c>
      <c r="G57" s="25" t="s">
        <v>36</v>
      </c>
      <c r="H57" s="25" t="s">
        <v>49</v>
      </c>
      <c r="I57" s="28" t="s">
        <v>38</v>
      </c>
      <c r="J57" s="28" t="s">
        <v>39</v>
      </c>
      <c r="K57" s="29">
        <f t="shared" ref="K57:K66" si="60">ROUNDUP(MAX(O57:Z57)/22*1.2,-1)</f>
        <v>10</v>
      </c>
      <c r="L57" s="30">
        <v>4</v>
      </c>
      <c r="M57" s="31" t="s">
        <v>181</v>
      </c>
      <c r="N57" s="32"/>
      <c r="O57" s="33">
        <f t="shared" ref="O57:Q58" si="61">$R57/($R$2/100)*(O$2/100)</f>
        <v>0.35379464285714279</v>
      </c>
      <c r="P57" s="33">
        <f t="shared" si="61"/>
        <v>0.6930803571428571</v>
      </c>
      <c r="Q57" s="33">
        <f t="shared" si="61"/>
        <v>0.94475446428571419</v>
      </c>
      <c r="R57" s="33">
        <v>1</v>
      </c>
      <c r="S57" s="33">
        <f t="shared" ref="S57:Z58" si="62">$R57/($R$2/100)*(S$2/100)</f>
        <v>0.86941964285714279</v>
      </c>
      <c r="T57" s="33">
        <f t="shared" si="62"/>
        <v>0.73214285714285698</v>
      </c>
      <c r="U57" s="33">
        <f t="shared" si="62"/>
        <v>0.29241071428571425</v>
      </c>
      <c r="V57" s="33">
        <f t="shared" si="62"/>
        <v>0.1568080357142857</v>
      </c>
      <c r="W57" s="33">
        <f t="shared" si="62"/>
        <v>0.1294642857142857</v>
      </c>
      <c r="X57" s="33">
        <f t="shared" si="62"/>
        <v>0.12276785714285715</v>
      </c>
      <c r="Y57" s="33">
        <f t="shared" si="62"/>
        <v>0.1261160714285714</v>
      </c>
      <c r="Z57" s="33">
        <f t="shared" si="62"/>
        <v>0.15848214285714282</v>
      </c>
      <c r="AA57" s="34">
        <f t="shared" ref="AA57:AA66" si="63">SUM(O57:Z57)</f>
        <v>5.5792410714285712</v>
      </c>
      <c r="AB57" s="34">
        <f t="shared" si="5"/>
        <v>192.48381696428569</v>
      </c>
      <c r="AC57" s="34">
        <f t="shared" si="6"/>
        <v>59.247665896418887</v>
      </c>
      <c r="AD57" s="35"/>
      <c r="AE57" s="2">
        <f t="shared" ref="AE57:AE66" si="64">R57/$R$2*100</f>
        <v>5.5803571428571423</v>
      </c>
      <c r="AF57" s="36">
        <f t="shared" ref="AF57:AF66" si="65">AE57-AA57</f>
        <v>1.1160714285711748E-3</v>
      </c>
    </row>
    <row r="58" spans="1:32" ht="18" customHeight="1" x14ac:dyDescent="0.25">
      <c r="A58" s="37">
        <v>51</v>
      </c>
      <c r="B58" s="38" t="s">
        <v>183</v>
      </c>
      <c r="C58" s="38" t="s">
        <v>187</v>
      </c>
      <c r="D58" s="39" t="s">
        <v>188</v>
      </c>
      <c r="E58" s="26">
        <f t="shared" si="0"/>
        <v>16</v>
      </c>
      <c r="F58" s="40" t="s">
        <v>189</v>
      </c>
      <c r="G58" s="39" t="s">
        <v>36</v>
      </c>
      <c r="H58" s="39" t="s">
        <v>49</v>
      </c>
      <c r="I58" s="41" t="s">
        <v>38</v>
      </c>
      <c r="J58" s="41" t="s">
        <v>39</v>
      </c>
      <c r="K58" s="72">
        <f t="shared" si="60"/>
        <v>10</v>
      </c>
      <c r="L58" s="43">
        <v>4</v>
      </c>
      <c r="M58" s="44" t="s">
        <v>181</v>
      </c>
      <c r="N58" s="32"/>
      <c r="O58" s="45">
        <f t="shared" si="61"/>
        <v>25.119419642857139</v>
      </c>
      <c r="P58" s="45">
        <f t="shared" si="61"/>
        <v>49.208705357142854</v>
      </c>
      <c r="Q58" s="45">
        <f t="shared" si="61"/>
        <v>67.077566964285708</v>
      </c>
      <c r="R58" s="45">
        <v>71</v>
      </c>
      <c r="S58" s="45">
        <f t="shared" si="62"/>
        <v>61.728794642857139</v>
      </c>
      <c r="T58" s="45">
        <f t="shared" si="62"/>
        <v>51.982142857142847</v>
      </c>
      <c r="U58" s="45">
        <f t="shared" si="62"/>
        <v>20.761160714285712</v>
      </c>
      <c r="V58" s="45">
        <f t="shared" si="62"/>
        <v>11.133370535714285</v>
      </c>
      <c r="W58" s="45">
        <f t="shared" si="62"/>
        <v>9.1919642857142847</v>
      </c>
      <c r="X58" s="45">
        <f t="shared" si="62"/>
        <v>8.7165178571428577</v>
      </c>
      <c r="Y58" s="45">
        <f t="shared" si="62"/>
        <v>8.9542410714285694</v>
      </c>
      <c r="Z58" s="45">
        <f t="shared" si="62"/>
        <v>11.252232142857141</v>
      </c>
      <c r="AA58" s="46">
        <f t="shared" si="63"/>
        <v>396.12611607142856</v>
      </c>
      <c r="AB58" s="46">
        <f t="shared" si="5"/>
        <v>13666.351004464284</v>
      </c>
      <c r="AC58" s="46">
        <f t="shared" si="6"/>
        <v>4206.5842786457415</v>
      </c>
      <c r="AD58" s="47"/>
      <c r="AE58" s="2">
        <f t="shared" si="64"/>
        <v>396.20535714285711</v>
      </c>
      <c r="AF58" s="36">
        <f t="shared" si="65"/>
        <v>7.9241071428555188E-2</v>
      </c>
    </row>
    <row r="59" spans="1:32" ht="18" customHeight="1" x14ac:dyDescent="0.25">
      <c r="A59" s="37">
        <v>51</v>
      </c>
      <c r="B59" s="38" t="s">
        <v>183</v>
      </c>
      <c r="C59" s="38" t="s">
        <v>190</v>
      </c>
      <c r="D59" s="39" t="s">
        <v>191</v>
      </c>
      <c r="E59" s="26">
        <f t="shared" si="0"/>
        <v>16</v>
      </c>
      <c r="F59" s="40" t="s">
        <v>192</v>
      </c>
      <c r="G59" s="39" t="s">
        <v>36</v>
      </c>
      <c r="H59" s="39" t="s">
        <v>49</v>
      </c>
      <c r="I59" s="41" t="s">
        <v>38</v>
      </c>
      <c r="J59" s="41" t="s">
        <v>39</v>
      </c>
      <c r="K59" s="42">
        <f t="shared" si="60"/>
        <v>0</v>
      </c>
      <c r="L59" s="43">
        <v>4</v>
      </c>
      <c r="M59" s="44" t="s">
        <v>181</v>
      </c>
      <c r="N59" s="32"/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6">
        <f t="shared" si="63"/>
        <v>0</v>
      </c>
      <c r="AB59" s="46">
        <f t="shared" si="5"/>
        <v>0</v>
      </c>
      <c r="AC59" s="46">
        <f t="shared" si="6"/>
        <v>0</v>
      </c>
      <c r="AD59" s="47"/>
      <c r="AF59" s="36"/>
    </row>
    <row r="60" spans="1:32" ht="18" customHeight="1" x14ac:dyDescent="0.25">
      <c r="A60" s="37">
        <v>51</v>
      </c>
      <c r="B60" s="38" t="s">
        <v>183</v>
      </c>
      <c r="C60" s="38" t="s">
        <v>193</v>
      </c>
      <c r="D60" s="39" t="s">
        <v>194</v>
      </c>
      <c r="E60" s="26">
        <f t="shared" si="0"/>
        <v>16</v>
      </c>
      <c r="F60" s="40" t="s">
        <v>195</v>
      </c>
      <c r="G60" s="39" t="s">
        <v>36</v>
      </c>
      <c r="H60" s="39" t="s">
        <v>49</v>
      </c>
      <c r="I60" s="41" t="s">
        <v>38</v>
      </c>
      <c r="J60" s="41" t="s">
        <v>39</v>
      </c>
      <c r="K60" s="42">
        <f t="shared" si="60"/>
        <v>10</v>
      </c>
      <c r="L60" s="43">
        <v>4</v>
      </c>
      <c r="M60" s="44" t="s">
        <v>181</v>
      </c>
      <c r="N60" s="32"/>
      <c r="O60" s="45">
        <f t="shared" ref="O60:Q62" si="66">$R60/($R$2/100)*(O$2/100)</f>
        <v>51.654017857142847</v>
      </c>
      <c r="P60" s="45">
        <f t="shared" si="66"/>
        <v>101.18973214285714</v>
      </c>
      <c r="Q60" s="45">
        <f t="shared" si="66"/>
        <v>137.93415178571428</v>
      </c>
      <c r="R60" s="45">
        <v>146</v>
      </c>
      <c r="S60" s="45">
        <f t="shared" ref="S60:Z62" si="67">$R60/($R$2/100)*(S$2/100)</f>
        <v>126.93526785714283</v>
      </c>
      <c r="T60" s="45">
        <f t="shared" si="67"/>
        <v>106.89285714285712</v>
      </c>
      <c r="U60" s="45">
        <f t="shared" si="67"/>
        <v>42.691964285714285</v>
      </c>
      <c r="V60" s="45">
        <f t="shared" si="67"/>
        <v>22.893973214285712</v>
      </c>
      <c r="W60" s="45">
        <f t="shared" si="67"/>
        <v>18.901785714285712</v>
      </c>
      <c r="X60" s="45">
        <f t="shared" si="67"/>
        <v>17.924107142857142</v>
      </c>
      <c r="Y60" s="45">
        <f t="shared" si="67"/>
        <v>18.412946428571427</v>
      </c>
      <c r="Z60" s="45">
        <f t="shared" si="67"/>
        <v>23.138392857142854</v>
      </c>
      <c r="AA60" s="46">
        <f t="shared" si="63"/>
        <v>814.56919642857133</v>
      </c>
      <c r="AB60" s="46">
        <f t="shared" si="5"/>
        <v>28102.63727678571</v>
      </c>
      <c r="AC60" s="46">
        <f t="shared" si="6"/>
        <v>8650.1592208771581</v>
      </c>
      <c r="AD60" s="47"/>
      <c r="AE60" s="2">
        <f t="shared" si="64"/>
        <v>814.73214285714266</v>
      </c>
      <c r="AF60" s="36">
        <f t="shared" si="65"/>
        <v>0.16294642857133113</v>
      </c>
    </row>
    <row r="61" spans="1:32" ht="18" customHeight="1" x14ac:dyDescent="0.25">
      <c r="A61" s="37">
        <v>51</v>
      </c>
      <c r="B61" s="38" t="s">
        <v>183</v>
      </c>
      <c r="C61" s="38" t="s">
        <v>196</v>
      </c>
      <c r="D61" s="39" t="s">
        <v>197</v>
      </c>
      <c r="E61" s="26">
        <f t="shared" si="0"/>
        <v>16</v>
      </c>
      <c r="F61" s="40" t="s">
        <v>198</v>
      </c>
      <c r="G61" s="39" t="s">
        <v>36</v>
      </c>
      <c r="H61" s="39" t="s">
        <v>49</v>
      </c>
      <c r="I61" s="41" t="s">
        <v>38</v>
      </c>
      <c r="J61" s="41" t="s">
        <v>39</v>
      </c>
      <c r="K61" s="42">
        <f t="shared" si="60"/>
        <v>10</v>
      </c>
      <c r="L61" s="43">
        <v>4</v>
      </c>
      <c r="M61" s="44" t="s">
        <v>181</v>
      </c>
      <c r="N61" s="32"/>
      <c r="O61" s="45">
        <f t="shared" si="66"/>
        <v>52.007812499999993</v>
      </c>
      <c r="P61" s="45">
        <f t="shared" si="66"/>
        <v>101.88281249999999</v>
      </c>
      <c r="Q61" s="45">
        <f t="shared" si="66"/>
        <v>138.87890624999997</v>
      </c>
      <c r="R61" s="45">
        <v>147</v>
      </c>
      <c r="S61" s="45">
        <f t="shared" si="67"/>
        <v>127.80468749999997</v>
      </c>
      <c r="T61" s="45">
        <f t="shared" si="67"/>
        <v>107.62499999999997</v>
      </c>
      <c r="U61" s="45">
        <f t="shared" si="67"/>
        <v>42.984374999999993</v>
      </c>
      <c r="V61" s="45">
        <f t="shared" si="67"/>
        <v>23.050781249999996</v>
      </c>
      <c r="W61" s="45">
        <f t="shared" si="67"/>
        <v>19.031249999999996</v>
      </c>
      <c r="X61" s="45">
        <f t="shared" si="67"/>
        <v>18.046875</v>
      </c>
      <c r="Y61" s="45">
        <f t="shared" si="67"/>
        <v>18.539062499999996</v>
      </c>
      <c r="Z61" s="45">
        <f t="shared" si="67"/>
        <v>23.296874999999996</v>
      </c>
      <c r="AA61" s="46">
        <f t="shared" si="63"/>
        <v>820.14843749999989</v>
      </c>
      <c r="AB61" s="46">
        <f t="shared" si="5"/>
        <v>28295.121093749996</v>
      </c>
      <c r="AC61" s="46">
        <f t="shared" si="6"/>
        <v>8709.4068867735768</v>
      </c>
      <c r="AD61" s="47"/>
      <c r="AE61" s="2">
        <f t="shared" si="64"/>
        <v>820.3125</v>
      </c>
      <c r="AF61" s="36">
        <f t="shared" si="65"/>
        <v>0.16406250000011369</v>
      </c>
    </row>
    <row r="62" spans="1:32" ht="20.100000000000001" customHeight="1" x14ac:dyDescent="0.2">
      <c r="A62" s="37">
        <v>51</v>
      </c>
      <c r="B62" s="38" t="s">
        <v>183</v>
      </c>
      <c r="C62" s="38" t="s">
        <v>199</v>
      </c>
      <c r="D62" s="39" t="s">
        <v>200</v>
      </c>
      <c r="E62" s="26">
        <f t="shared" si="0"/>
        <v>16</v>
      </c>
      <c r="F62" s="40" t="s">
        <v>201</v>
      </c>
      <c r="G62" s="39" t="s">
        <v>36</v>
      </c>
      <c r="H62" s="39" t="s">
        <v>49</v>
      </c>
      <c r="I62" s="41" t="s">
        <v>38</v>
      </c>
      <c r="J62" s="41" t="s">
        <v>39</v>
      </c>
      <c r="K62" s="42">
        <f t="shared" si="60"/>
        <v>60</v>
      </c>
      <c r="L62" s="43">
        <v>4</v>
      </c>
      <c r="M62" s="44" t="s">
        <v>181</v>
      </c>
      <c r="N62" s="42"/>
      <c r="O62" s="45">
        <f t="shared" si="66"/>
        <v>327.96763392857139</v>
      </c>
      <c r="P62" s="45">
        <f t="shared" si="66"/>
        <v>642.48549107142856</v>
      </c>
      <c r="Q62" s="45">
        <f t="shared" si="66"/>
        <v>875.787388392857</v>
      </c>
      <c r="R62" s="45">
        <v>927</v>
      </c>
      <c r="S62" s="45">
        <f t="shared" si="67"/>
        <v>805.95200892857133</v>
      </c>
      <c r="T62" s="45">
        <f t="shared" si="67"/>
        <v>678.69642857142833</v>
      </c>
      <c r="U62" s="45">
        <f t="shared" si="67"/>
        <v>271.06473214285711</v>
      </c>
      <c r="V62" s="45">
        <f t="shared" si="67"/>
        <v>145.36104910714283</v>
      </c>
      <c r="W62" s="45">
        <f t="shared" si="67"/>
        <v>120.01339285714283</v>
      </c>
      <c r="X62" s="45">
        <f t="shared" si="67"/>
        <v>113.80580357142857</v>
      </c>
      <c r="Y62" s="45">
        <f t="shared" si="67"/>
        <v>116.90959821428569</v>
      </c>
      <c r="Z62" s="45">
        <f t="shared" si="67"/>
        <v>146.91294642857139</v>
      </c>
      <c r="AA62" s="46">
        <f t="shared" si="63"/>
        <v>5171.9564732142853</v>
      </c>
      <c r="AB62" s="46">
        <f t="shared" si="5"/>
        <v>178432.49832589284</v>
      </c>
      <c r="AC62" s="46">
        <f t="shared" si="6"/>
        <v>54922.586285980309</v>
      </c>
      <c r="AD62" s="47"/>
      <c r="AE62" s="2">
        <f t="shared" si="64"/>
        <v>5172.9910714285706</v>
      </c>
      <c r="AF62" s="36">
        <f t="shared" si="65"/>
        <v>1.0345982142853245</v>
      </c>
    </row>
    <row r="63" spans="1:32" ht="19.5" customHeight="1" x14ac:dyDescent="0.2">
      <c r="A63" s="37">
        <v>51</v>
      </c>
      <c r="B63" s="38" t="s">
        <v>183</v>
      </c>
      <c r="C63" s="38" t="s">
        <v>202</v>
      </c>
      <c r="D63" s="39" t="s">
        <v>203</v>
      </c>
      <c r="E63" s="26">
        <f t="shared" si="0"/>
        <v>16</v>
      </c>
      <c r="F63" s="40" t="s">
        <v>204</v>
      </c>
      <c r="G63" s="39" t="s">
        <v>36</v>
      </c>
      <c r="H63" s="39" t="s">
        <v>49</v>
      </c>
      <c r="I63" s="41" t="s">
        <v>38</v>
      </c>
      <c r="J63" s="41" t="s">
        <v>39</v>
      </c>
      <c r="K63" s="42">
        <f t="shared" si="60"/>
        <v>200</v>
      </c>
      <c r="L63" s="43">
        <v>4</v>
      </c>
      <c r="M63" s="44" t="s">
        <v>181</v>
      </c>
      <c r="N63" s="42"/>
      <c r="O63" s="45">
        <f>$Q63/($Q$2/100)*(O$2/100)</f>
        <v>1279.608978145304</v>
      </c>
      <c r="P63" s="45">
        <f>$Q63/($Q$2/100)*(P$2/100)</f>
        <v>2506.7418783225044</v>
      </c>
      <c r="Q63" s="45">
        <v>3417</v>
      </c>
      <c r="R63" s="45">
        <f t="shared" ref="R63:Z63" si="68">$Q63/($Q$2/100)*(R$2/100)</f>
        <v>3616.8127584170115</v>
      </c>
      <c r="S63" s="45">
        <f t="shared" si="68"/>
        <v>3144.528056704075</v>
      </c>
      <c r="T63" s="45">
        <f t="shared" si="68"/>
        <v>2648.0236266981683</v>
      </c>
      <c r="U63" s="45">
        <f t="shared" si="68"/>
        <v>1057.5948021264028</v>
      </c>
      <c r="V63" s="45">
        <f t="shared" si="68"/>
        <v>567.14530419373887</v>
      </c>
      <c r="W63" s="45">
        <f t="shared" si="68"/>
        <v>468.24808033077369</v>
      </c>
      <c r="X63" s="45">
        <f t="shared" si="68"/>
        <v>444.02835203780273</v>
      </c>
      <c r="Y63" s="45">
        <f t="shared" si="68"/>
        <v>456.13821618428818</v>
      </c>
      <c r="Z63" s="45">
        <f t="shared" si="68"/>
        <v>573.20023626698162</v>
      </c>
      <c r="AA63" s="46">
        <f t="shared" si="63"/>
        <v>20179.070289427047</v>
      </c>
      <c r="AB63" s="46">
        <f t="shared" si="5"/>
        <v>696177.92498523311</v>
      </c>
      <c r="AC63" s="46">
        <f t="shared" si="6"/>
        <v>214287.71392059626</v>
      </c>
      <c r="AD63" s="47"/>
      <c r="AE63" s="2">
        <f>P63/$P$2*100</f>
        <v>20183.106910809216</v>
      </c>
      <c r="AF63" s="36">
        <f t="shared" si="65"/>
        <v>4.0366213821689598</v>
      </c>
    </row>
    <row r="64" spans="1:32" ht="20.100000000000001" customHeight="1" x14ac:dyDescent="0.2">
      <c r="A64" s="37">
        <v>51</v>
      </c>
      <c r="B64" s="38" t="s">
        <v>183</v>
      </c>
      <c r="C64" s="38" t="s">
        <v>205</v>
      </c>
      <c r="D64" s="39" t="s">
        <v>206</v>
      </c>
      <c r="E64" s="26">
        <f t="shared" si="0"/>
        <v>16</v>
      </c>
      <c r="F64" s="40" t="s">
        <v>207</v>
      </c>
      <c r="G64" s="39" t="s">
        <v>36</v>
      </c>
      <c r="H64" s="39" t="s">
        <v>49</v>
      </c>
      <c r="I64" s="41" t="s">
        <v>38</v>
      </c>
      <c r="J64" s="41" t="s">
        <v>39</v>
      </c>
      <c r="K64" s="42">
        <f t="shared" si="60"/>
        <v>10</v>
      </c>
      <c r="L64" s="43">
        <v>4</v>
      </c>
      <c r="M64" s="44" t="s">
        <v>181</v>
      </c>
      <c r="N64" s="42"/>
      <c r="O64" s="45">
        <f t="shared" ref="O64:Q66" si="69">$R64/($R$2/100)*(O$2/100)</f>
        <v>37.502232142857139</v>
      </c>
      <c r="P64" s="45">
        <f t="shared" si="69"/>
        <v>73.466517857142861</v>
      </c>
      <c r="Q64" s="45">
        <f t="shared" si="69"/>
        <v>100.14397321428571</v>
      </c>
      <c r="R64" s="45">
        <v>106</v>
      </c>
      <c r="S64" s="45">
        <f t="shared" ref="S64:Z66" si="70">$R64/($R$2/100)*(S$2/100)</f>
        <v>92.158482142857139</v>
      </c>
      <c r="T64" s="45">
        <f t="shared" si="70"/>
        <v>77.607142857142847</v>
      </c>
      <c r="U64" s="45">
        <f t="shared" si="70"/>
        <v>30.995535714285715</v>
      </c>
      <c r="V64" s="45">
        <f t="shared" si="70"/>
        <v>16.621651785714285</v>
      </c>
      <c r="W64" s="45">
        <f t="shared" si="70"/>
        <v>13.723214285714285</v>
      </c>
      <c r="X64" s="45">
        <f t="shared" si="70"/>
        <v>13.013392857142858</v>
      </c>
      <c r="Y64" s="45">
        <f t="shared" si="70"/>
        <v>13.368303571428569</v>
      </c>
      <c r="Z64" s="45">
        <f t="shared" si="70"/>
        <v>16.799107142857142</v>
      </c>
      <c r="AA64" s="46">
        <f t="shared" si="63"/>
        <v>591.39955357142867</v>
      </c>
      <c r="AB64" s="46">
        <f t="shared" si="5"/>
        <v>20403.28459821429</v>
      </c>
      <c r="AC64" s="46">
        <f t="shared" si="6"/>
        <v>6280.2525850204038</v>
      </c>
      <c r="AD64" s="47"/>
      <c r="AE64" s="2">
        <f t="shared" si="64"/>
        <v>591.51785714285711</v>
      </c>
      <c r="AF64" s="36">
        <f t="shared" si="65"/>
        <v>0.1183035714284415</v>
      </c>
    </row>
    <row r="65" spans="1:33" ht="20.100000000000001" customHeight="1" x14ac:dyDescent="0.2">
      <c r="A65" s="37">
        <v>51</v>
      </c>
      <c r="B65" s="38" t="s">
        <v>183</v>
      </c>
      <c r="C65" s="38" t="s">
        <v>208</v>
      </c>
      <c r="D65" s="39" t="s">
        <v>209</v>
      </c>
      <c r="E65" s="26">
        <f t="shared" si="0"/>
        <v>16</v>
      </c>
      <c r="F65" s="40" t="s">
        <v>210</v>
      </c>
      <c r="G65" s="39" t="s">
        <v>36</v>
      </c>
      <c r="H65" s="39" t="s">
        <v>49</v>
      </c>
      <c r="I65" s="41" t="s">
        <v>38</v>
      </c>
      <c r="J65" s="41" t="s">
        <v>39</v>
      </c>
      <c r="K65" s="42">
        <f t="shared" si="60"/>
        <v>30</v>
      </c>
      <c r="L65" s="43">
        <v>4</v>
      </c>
      <c r="M65" s="44" t="s">
        <v>181</v>
      </c>
      <c r="N65" s="42"/>
      <c r="O65" s="45">
        <f t="shared" si="69"/>
        <v>174.77455357142853</v>
      </c>
      <c r="P65" s="45">
        <f t="shared" si="69"/>
        <v>342.38169642857139</v>
      </c>
      <c r="Q65" s="45">
        <f t="shared" si="69"/>
        <v>466.70870535714278</v>
      </c>
      <c r="R65" s="45">
        <v>494</v>
      </c>
      <c r="S65" s="45">
        <f t="shared" si="70"/>
        <v>429.49330357142844</v>
      </c>
      <c r="T65" s="45">
        <f t="shared" si="70"/>
        <v>361.67857142857133</v>
      </c>
      <c r="U65" s="45">
        <f t="shared" si="70"/>
        <v>144.45089285714283</v>
      </c>
      <c r="V65" s="45">
        <f t="shared" si="70"/>
        <v>77.463169642857125</v>
      </c>
      <c r="W65" s="45">
        <f t="shared" si="70"/>
        <v>63.955357142857125</v>
      </c>
      <c r="X65" s="45">
        <f t="shared" si="70"/>
        <v>60.647321428571423</v>
      </c>
      <c r="Y65" s="45">
        <f t="shared" si="70"/>
        <v>62.30133928571427</v>
      </c>
      <c r="Z65" s="45">
        <f t="shared" si="70"/>
        <v>78.290178571428555</v>
      </c>
      <c r="AA65" s="46">
        <f t="shared" si="63"/>
        <v>2756.1450892857138</v>
      </c>
      <c r="AB65" s="46">
        <f t="shared" si="5"/>
        <v>95087.00558035713</v>
      </c>
      <c r="AC65" s="46">
        <f t="shared" si="6"/>
        <v>29268.346952830929</v>
      </c>
      <c r="AD65" s="47"/>
      <c r="AE65" s="2">
        <f t="shared" si="64"/>
        <v>2756.6964285714284</v>
      </c>
      <c r="AF65" s="36">
        <f t="shared" si="65"/>
        <v>0.5513392857146755</v>
      </c>
    </row>
    <row r="66" spans="1:33" ht="20.100000000000001" customHeight="1" thickBot="1" x14ac:dyDescent="0.25">
      <c r="A66" s="48">
        <v>51</v>
      </c>
      <c r="B66" s="49" t="s">
        <v>183</v>
      </c>
      <c r="C66" s="49" t="s">
        <v>211</v>
      </c>
      <c r="D66" s="50" t="s">
        <v>212</v>
      </c>
      <c r="E66" s="26">
        <f t="shared" si="0"/>
        <v>16</v>
      </c>
      <c r="F66" s="51" t="s">
        <v>213</v>
      </c>
      <c r="G66" s="50" t="s">
        <v>36</v>
      </c>
      <c r="H66" s="50" t="s">
        <v>49</v>
      </c>
      <c r="I66" s="52" t="s">
        <v>38</v>
      </c>
      <c r="J66" s="52" t="s">
        <v>39</v>
      </c>
      <c r="K66" s="53">
        <f t="shared" si="60"/>
        <v>280</v>
      </c>
      <c r="L66" s="54">
        <v>4</v>
      </c>
      <c r="M66" s="55" t="s">
        <v>181</v>
      </c>
      <c r="N66" s="42"/>
      <c r="O66" s="56">
        <f t="shared" si="69"/>
        <v>1754.4676339285711</v>
      </c>
      <c r="P66" s="56">
        <f t="shared" si="69"/>
        <v>3436.9854910714284</v>
      </c>
      <c r="Q66" s="56">
        <f t="shared" si="69"/>
        <v>4685.0373883928569</v>
      </c>
      <c r="R66" s="56">
        <v>4959</v>
      </c>
      <c r="S66" s="56">
        <f t="shared" si="70"/>
        <v>4311.4520089285706</v>
      </c>
      <c r="T66" s="56">
        <f t="shared" si="70"/>
        <v>3630.696428571428</v>
      </c>
      <c r="U66" s="56">
        <f t="shared" si="70"/>
        <v>1450.0647321428571</v>
      </c>
      <c r="V66" s="56">
        <f t="shared" si="70"/>
        <v>777.61104910714278</v>
      </c>
      <c r="W66" s="56">
        <f t="shared" si="70"/>
        <v>642.01339285714278</v>
      </c>
      <c r="X66" s="56">
        <f t="shared" si="70"/>
        <v>608.80580357142856</v>
      </c>
      <c r="Y66" s="56">
        <f t="shared" si="70"/>
        <v>625.40959821428567</v>
      </c>
      <c r="Z66" s="56">
        <f t="shared" si="70"/>
        <v>785.91294642857133</v>
      </c>
      <c r="AA66" s="57">
        <f t="shared" si="63"/>
        <v>27667.456473214283</v>
      </c>
      <c r="AB66" s="57">
        <f t="shared" si="5"/>
        <v>954527.24832589272</v>
      </c>
      <c r="AC66" s="57">
        <f t="shared" si="6"/>
        <v>293809.17518034123</v>
      </c>
      <c r="AD66" s="58"/>
      <c r="AE66" s="2">
        <f t="shared" si="64"/>
        <v>27672.991071428565</v>
      </c>
      <c r="AF66" s="36">
        <f t="shared" si="65"/>
        <v>5.534598214282596</v>
      </c>
    </row>
    <row r="67" spans="1:33" ht="39" customHeight="1" thickTop="1" thickBot="1" x14ac:dyDescent="0.35">
      <c r="A67" s="22" t="s">
        <v>287</v>
      </c>
      <c r="E67" s="26">
        <f t="shared" si="0"/>
        <v>0</v>
      </c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</row>
    <row r="68" spans="1:33" ht="36.75" customHeight="1" thickTop="1" thickBot="1" x14ac:dyDescent="0.25">
      <c r="A68" s="60">
        <v>52</v>
      </c>
      <c r="B68" s="61" t="s">
        <v>214</v>
      </c>
      <c r="C68" s="61" t="s">
        <v>215</v>
      </c>
      <c r="D68" s="62" t="s">
        <v>216</v>
      </c>
      <c r="E68" s="26">
        <f t="shared" ref="E68:E92" si="71">LEN(D68)</f>
        <v>16</v>
      </c>
      <c r="F68" s="70">
        <v>1400928040</v>
      </c>
      <c r="G68" s="62" t="s">
        <v>94</v>
      </c>
      <c r="H68" s="62" t="s">
        <v>110</v>
      </c>
      <c r="I68" s="63" t="s">
        <v>38</v>
      </c>
      <c r="J68" s="63" t="s">
        <v>39</v>
      </c>
      <c r="K68" s="64">
        <f t="shared" ref="K68" si="72">ROUNDUP(MAX(O68:Z68)/22*1.2,-1)</f>
        <v>20</v>
      </c>
      <c r="L68" s="65">
        <v>4</v>
      </c>
      <c r="M68" s="66" t="s">
        <v>181</v>
      </c>
      <c r="N68" s="42"/>
      <c r="O68" s="67">
        <f t="shared" ref="O68:Q68" si="73">$R68/($R$2/100)*(O$2/100)</f>
        <v>68.989955357142847</v>
      </c>
      <c r="P68" s="67">
        <f t="shared" si="73"/>
        <v>135.15066964285711</v>
      </c>
      <c r="Q68" s="67">
        <f t="shared" si="73"/>
        <v>184.22712053571425</v>
      </c>
      <c r="R68" s="67">
        <v>195</v>
      </c>
      <c r="S68" s="67">
        <f t="shared" ref="S68:Z68" si="74">$R68/($R$2/100)*(S$2/100)</f>
        <v>169.53683035714283</v>
      </c>
      <c r="T68" s="67">
        <f t="shared" si="74"/>
        <v>142.76785714285711</v>
      </c>
      <c r="U68" s="67">
        <f t="shared" si="74"/>
        <v>57.020089285714278</v>
      </c>
      <c r="V68" s="67">
        <f t="shared" si="74"/>
        <v>30.577566964285708</v>
      </c>
      <c r="W68" s="67">
        <f t="shared" si="74"/>
        <v>25.245535714285708</v>
      </c>
      <c r="X68" s="67">
        <f t="shared" si="74"/>
        <v>23.939732142857142</v>
      </c>
      <c r="Y68" s="67">
        <f t="shared" si="74"/>
        <v>24.592633928571423</v>
      </c>
      <c r="Z68" s="67">
        <f t="shared" si="74"/>
        <v>30.904017857142851</v>
      </c>
      <c r="AA68" s="68">
        <f>SUM(O68:Z68)</f>
        <v>1087.9520089285711</v>
      </c>
      <c r="AB68" s="68">
        <f t="shared" si="5"/>
        <v>37534.344308035703</v>
      </c>
      <c r="AC68" s="68">
        <f t="shared" si="6"/>
        <v>11553.294849801681</v>
      </c>
      <c r="AD68" s="69"/>
      <c r="AE68" s="2">
        <f t="shared" ref="AE68" si="75">R68/$R$2*100</f>
        <v>1088.1696428571427</v>
      </c>
      <c r="AF68" s="36">
        <f t="shared" ref="AF68" si="76">AE68-AA68</f>
        <v>0.2176339285715585</v>
      </c>
    </row>
    <row r="69" spans="1:33" ht="39.950000000000003" customHeight="1" thickTop="1" thickBot="1" x14ac:dyDescent="0.35">
      <c r="A69" s="22" t="s">
        <v>288</v>
      </c>
      <c r="E69" s="26">
        <f t="shared" si="71"/>
        <v>0</v>
      </c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</row>
    <row r="70" spans="1:33" ht="18" customHeight="1" thickTop="1" x14ac:dyDescent="0.25">
      <c r="A70" s="23">
        <v>53</v>
      </c>
      <c r="B70" s="24" t="s">
        <v>217</v>
      </c>
      <c r="C70" s="24" t="s">
        <v>218</v>
      </c>
      <c r="D70" s="25" t="s">
        <v>219</v>
      </c>
      <c r="E70" s="26">
        <f t="shared" si="71"/>
        <v>16</v>
      </c>
      <c r="F70" s="27"/>
      <c r="G70" s="25" t="s">
        <v>36</v>
      </c>
      <c r="H70" s="25" t="s">
        <v>49</v>
      </c>
      <c r="I70" s="28" t="s">
        <v>38</v>
      </c>
      <c r="J70" s="28" t="s">
        <v>39</v>
      </c>
      <c r="K70" s="29">
        <f t="shared" ref="K70:K74" si="77">ROUNDUP(MAX(O70:Z70)/22*1.2,-1)</f>
        <v>30</v>
      </c>
      <c r="L70" s="30">
        <v>4</v>
      </c>
      <c r="M70" s="31" t="s">
        <v>181</v>
      </c>
      <c r="N70" s="32"/>
      <c r="O70" s="33">
        <v>370</v>
      </c>
      <c r="P70" s="33">
        <v>370</v>
      </c>
      <c r="Q70" s="33">
        <v>370</v>
      </c>
      <c r="R70" s="33">
        <v>370</v>
      </c>
      <c r="S70" s="33">
        <f t="shared" ref="S70:Z70" si="78">$R70/($R$2/100)*(S$2/100)</f>
        <v>321.68526785714283</v>
      </c>
      <c r="T70" s="33">
        <f t="shared" si="78"/>
        <v>270.89285714285711</v>
      </c>
      <c r="U70" s="33">
        <f t="shared" si="78"/>
        <v>108.19196428571428</v>
      </c>
      <c r="V70" s="33">
        <f t="shared" si="78"/>
        <v>58.018973214285708</v>
      </c>
      <c r="W70" s="33">
        <f t="shared" si="78"/>
        <v>47.901785714285708</v>
      </c>
      <c r="X70" s="33">
        <f t="shared" si="78"/>
        <v>45.424107142857146</v>
      </c>
      <c r="Y70" s="33">
        <f t="shared" si="78"/>
        <v>46.662946428571423</v>
      </c>
      <c r="Z70" s="33">
        <f t="shared" si="78"/>
        <v>58.638392857142847</v>
      </c>
      <c r="AA70" s="34">
        <f t="shared" ref="AA70:AA74" si="79">SUM(O70:Z70)</f>
        <v>2437.4162946428573</v>
      </c>
      <c r="AB70" s="34">
        <f t="shared" ref="AB70:AB92" si="80">AA70*$AB$4</f>
        <v>84090.86216517858</v>
      </c>
      <c r="AC70" s="34">
        <f t="shared" ref="AC70:AC92" si="81">AB70/$AC$4</f>
        <v>25883.668482263784</v>
      </c>
      <c r="AD70" s="35"/>
      <c r="AF70" s="36"/>
    </row>
    <row r="71" spans="1:33" ht="18" customHeight="1" x14ac:dyDescent="0.25">
      <c r="A71" s="37">
        <v>53</v>
      </c>
      <c r="B71" s="38" t="s">
        <v>217</v>
      </c>
      <c r="C71" s="38" t="s">
        <v>220</v>
      </c>
      <c r="D71" s="39" t="s">
        <v>221</v>
      </c>
      <c r="E71" s="26">
        <f t="shared" si="71"/>
        <v>16</v>
      </c>
      <c r="F71" s="40" t="s">
        <v>222</v>
      </c>
      <c r="G71" s="39" t="s">
        <v>36</v>
      </c>
      <c r="H71" s="39" t="s">
        <v>49</v>
      </c>
      <c r="I71" s="41" t="s">
        <v>38</v>
      </c>
      <c r="J71" s="41" t="s">
        <v>39</v>
      </c>
      <c r="K71" s="42">
        <f t="shared" si="77"/>
        <v>20</v>
      </c>
      <c r="L71" s="43">
        <v>4</v>
      </c>
      <c r="M71" s="44" t="s">
        <v>181</v>
      </c>
      <c r="N71" s="32"/>
      <c r="O71" s="45">
        <v>195</v>
      </c>
      <c r="P71" s="45">
        <f t="shared" ref="P71:R71" si="82">$T71/($T$2/100)*(P$2/100)</f>
        <v>173.23628048780492</v>
      </c>
      <c r="Q71" s="45">
        <f t="shared" si="82"/>
        <v>236.14253048780492</v>
      </c>
      <c r="R71" s="45">
        <f t="shared" si="82"/>
        <v>249.95121951219519</v>
      </c>
      <c r="S71" s="45">
        <f>$T71/($T$2/100)*(S$2/100)</f>
        <v>217.31250000000003</v>
      </c>
      <c r="T71" s="45">
        <v>183</v>
      </c>
      <c r="U71" s="45">
        <v>89</v>
      </c>
      <c r="V71" s="45">
        <v>55</v>
      </c>
      <c r="W71" s="45">
        <v>55</v>
      </c>
      <c r="X71" s="45">
        <v>55</v>
      </c>
      <c r="Y71" s="45">
        <v>55</v>
      </c>
      <c r="Z71" s="45">
        <v>55</v>
      </c>
      <c r="AA71" s="46">
        <f t="shared" si="79"/>
        <v>1618.6425304878051</v>
      </c>
      <c r="AB71" s="46">
        <f t="shared" si="80"/>
        <v>55843.167301829271</v>
      </c>
      <c r="AC71" s="46">
        <f t="shared" si="81"/>
        <v>17188.859671826296</v>
      </c>
      <c r="AD71" s="47"/>
      <c r="AE71" s="2">
        <f t="shared" ref="AE71" si="83">R71/$R$2*100</f>
        <v>1394.8170731707319</v>
      </c>
      <c r="AF71" s="36">
        <f t="shared" ref="AF71" si="84">AE71-AA71</f>
        <v>-223.82545731707319</v>
      </c>
    </row>
    <row r="72" spans="1:33" ht="18" customHeight="1" x14ac:dyDescent="0.25">
      <c r="A72" s="37">
        <v>53</v>
      </c>
      <c r="B72" s="38" t="s">
        <v>223</v>
      </c>
      <c r="C72" s="38" t="s">
        <v>224</v>
      </c>
      <c r="D72" s="39" t="s">
        <v>225</v>
      </c>
      <c r="E72" s="26">
        <f t="shared" si="71"/>
        <v>16</v>
      </c>
      <c r="F72" s="40" t="s">
        <v>226</v>
      </c>
      <c r="G72" s="39" t="s">
        <v>36</v>
      </c>
      <c r="H72" s="39" t="s">
        <v>49</v>
      </c>
      <c r="I72" s="41" t="s">
        <v>38</v>
      </c>
      <c r="J72" s="41" t="s">
        <v>39</v>
      </c>
      <c r="K72" s="42">
        <f t="shared" si="77"/>
        <v>430</v>
      </c>
      <c r="L72" s="43">
        <v>16</v>
      </c>
      <c r="M72" s="44" t="s">
        <v>181</v>
      </c>
      <c r="N72" s="32"/>
      <c r="O72" s="45">
        <v>2778</v>
      </c>
      <c r="P72" s="45">
        <f>$O72/($O$2/100)*(P$2/100)</f>
        <v>5442.0757097791802</v>
      </c>
      <c r="Q72" s="45">
        <f t="shared" ref="Q72:W72" si="85">$O72/($O$2/100)*(Q$2/100)</f>
        <v>7418.2239747634076</v>
      </c>
      <c r="R72" s="45">
        <f t="shared" si="85"/>
        <v>7852.0126182965314</v>
      </c>
      <c r="S72" s="45">
        <f t="shared" si="85"/>
        <v>6826.6940063091488</v>
      </c>
      <c r="T72" s="45">
        <f t="shared" si="85"/>
        <v>5748.7949526813873</v>
      </c>
      <c r="U72" s="45">
        <f t="shared" si="85"/>
        <v>2296.01261829653</v>
      </c>
      <c r="V72" s="45">
        <f t="shared" si="85"/>
        <v>1231.2586750788644</v>
      </c>
      <c r="W72" s="45">
        <f t="shared" si="85"/>
        <v>1016.5552050473186</v>
      </c>
      <c r="X72" s="45">
        <v>560</v>
      </c>
      <c r="Y72" s="45">
        <v>470</v>
      </c>
      <c r="Z72" s="45">
        <v>940</v>
      </c>
      <c r="AA72" s="46">
        <f t="shared" si="79"/>
        <v>42579.62776025237</v>
      </c>
      <c r="AB72" s="46">
        <f t="shared" si="80"/>
        <v>1468997.1577287067</v>
      </c>
      <c r="AC72" s="46">
        <f t="shared" si="81"/>
        <v>452166.07908418699</v>
      </c>
      <c r="AD72" s="47"/>
    </row>
    <row r="73" spans="1:33" ht="18" customHeight="1" x14ac:dyDescent="0.25">
      <c r="A73" s="37">
        <v>53</v>
      </c>
      <c r="B73" s="38" t="s">
        <v>217</v>
      </c>
      <c r="C73" s="38" t="s">
        <v>227</v>
      </c>
      <c r="D73" s="39" t="s">
        <v>228</v>
      </c>
      <c r="E73" s="26">
        <f t="shared" si="71"/>
        <v>16</v>
      </c>
      <c r="F73" s="40" t="s">
        <v>229</v>
      </c>
      <c r="G73" s="39" t="s">
        <v>36</v>
      </c>
      <c r="H73" s="39" t="s">
        <v>49</v>
      </c>
      <c r="I73" s="41" t="s">
        <v>38</v>
      </c>
      <c r="J73" s="41" t="s">
        <v>39</v>
      </c>
      <c r="K73" s="42">
        <f t="shared" si="77"/>
        <v>30</v>
      </c>
      <c r="L73" s="43">
        <v>4</v>
      </c>
      <c r="M73" s="44" t="s">
        <v>181</v>
      </c>
      <c r="N73" s="32"/>
      <c r="O73" s="45">
        <f>$AG$73*O2/100*$AG$76</f>
        <v>152.41851904289959</v>
      </c>
      <c r="P73" s="45">
        <f>P2/100*$AG$73</f>
        <v>210.89160000000001</v>
      </c>
      <c r="Q73" s="45">
        <f>Q2/100*$AG$73</f>
        <v>287.47140000000002</v>
      </c>
      <c r="R73" s="45">
        <f>$AG$73*R2/100*$AG$76</f>
        <v>430.81070366699697</v>
      </c>
      <c r="S73" s="45">
        <f>$AG$73*S2/100*$AG$76</f>
        <v>374.55528812119491</v>
      </c>
      <c r="T73" s="45">
        <f>$AG$73*T2/100*$AG$76</f>
        <v>315.41497947047986</v>
      </c>
      <c r="U73" s="45">
        <f>$AG$73*U2/100*$AG$76</f>
        <v>125.97366558119776</v>
      </c>
      <c r="V73" s="45">
        <f>$AG$73*V2/100*$AG$76</f>
        <v>67.554580206711009</v>
      </c>
      <c r="W73" s="45">
        <f>$AG$73*W2/100*$AG$76</f>
        <v>55.77460002831657</v>
      </c>
      <c r="X73" s="45">
        <f>$AG$73*X2/100*$AG$76</f>
        <v>52.889706923403644</v>
      </c>
      <c r="Y73" s="45">
        <f>$AG$73*Y2/100*$AG$76</f>
        <v>54.332153475860096</v>
      </c>
      <c r="Z73" s="45">
        <f>$AG$73*Z2/100*$AG$76</f>
        <v>68.275803482939239</v>
      </c>
      <c r="AA73" s="46">
        <f t="shared" si="79"/>
        <v>2196.3630000000003</v>
      </c>
      <c r="AB73" s="46">
        <f t="shared" si="80"/>
        <v>75774.52350000001</v>
      </c>
      <c r="AC73" s="46">
        <f t="shared" si="81"/>
        <v>23323.849883033738</v>
      </c>
      <c r="AD73" s="47"/>
      <c r="AG73" s="2">
        <v>1698</v>
      </c>
    </row>
    <row r="74" spans="1:33" ht="20.100000000000001" customHeight="1" thickBot="1" x14ac:dyDescent="0.25">
      <c r="A74" s="48">
        <v>53</v>
      </c>
      <c r="B74" s="49" t="s">
        <v>217</v>
      </c>
      <c r="C74" s="49" t="s">
        <v>230</v>
      </c>
      <c r="D74" s="50" t="s">
        <v>231</v>
      </c>
      <c r="E74" s="26">
        <f t="shared" si="71"/>
        <v>16</v>
      </c>
      <c r="F74" s="51"/>
      <c r="G74" s="50" t="s">
        <v>36</v>
      </c>
      <c r="H74" s="50" t="s">
        <v>49</v>
      </c>
      <c r="I74" s="52" t="s">
        <v>38</v>
      </c>
      <c r="J74" s="52" t="s">
        <v>39</v>
      </c>
      <c r="K74" s="53">
        <f t="shared" si="77"/>
        <v>30</v>
      </c>
      <c r="L74" s="54">
        <v>4</v>
      </c>
      <c r="M74" s="55" t="s">
        <v>181</v>
      </c>
      <c r="N74" s="42"/>
      <c r="O74" s="56">
        <v>450</v>
      </c>
      <c r="P74" s="56">
        <v>450</v>
      </c>
      <c r="Q74" s="56">
        <v>450</v>
      </c>
      <c r="R74" s="56">
        <v>450</v>
      </c>
      <c r="S74" s="56">
        <f t="shared" ref="S74:Z74" si="86">$R74/($R$2/100)*(S$2/100)</f>
        <v>391.23883928571416</v>
      </c>
      <c r="T74" s="56">
        <f t="shared" si="86"/>
        <v>329.46428571428561</v>
      </c>
      <c r="U74" s="56">
        <f t="shared" si="86"/>
        <v>131.58482142857142</v>
      </c>
      <c r="V74" s="56">
        <f t="shared" si="86"/>
        <v>70.563616071428555</v>
      </c>
      <c r="W74" s="56">
        <f t="shared" si="86"/>
        <v>58.258928571428555</v>
      </c>
      <c r="X74" s="56">
        <f t="shared" si="86"/>
        <v>55.245535714285708</v>
      </c>
      <c r="Y74" s="56">
        <f t="shared" si="86"/>
        <v>56.752232142857125</v>
      </c>
      <c r="Z74" s="56">
        <f t="shared" si="86"/>
        <v>71.316964285714263</v>
      </c>
      <c r="AA74" s="57">
        <f t="shared" si="79"/>
        <v>2964.4252232142858</v>
      </c>
      <c r="AB74" s="57">
        <f t="shared" si="80"/>
        <v>102272.67020089286</v>
      </c>
      <c r="AC74" s="57">
        <f t="shared" si="81"/>
        <v>31480.137343293787</v>
      </c>
      <c r="AD74" s="58"/>
      <c r="AG74" s="2">
        <f>(SUM(R2:Z2,O2)/100)</f>
        <v>0.70630000000000015</v>
      </c>
    </row>
    <row r="75" spans="1:33" ht="39.950000000000003" customHeight="1" thickTop="1" thickBot="1" x14ac:dyDescent="0.35">
      <c r="A75" s="22" t="s">
        <v>232</v>
      </c>
      <c r="E75" s="26">
        <f t="shared" si="71"/>
        <v>0</v>
      </c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G75" s="2">
        <f>AG73/AG74</f>
        <v>2404.0775874274382</v>
      </c>
    </row>
    <row r="76" spans="1:33" ht="18" customHeight="1" thickTop="1" x14ac:dyDescent="0.25">
      <c r="A76" s="23">
        <v>54</v>
      </c>
      <c r="B76" s="24" t="s">
        <v>233</v>
      </c>
      <c r="C76" s="24" t="s">
        <v>234</v>
      </c>
      <c r="D76" s="25" t="s">
        <v>235</v>
      </c>
      <c r="E76" s="26">
        <f t="shared" si="71"/>
        <v>16</v>
      </c>
      <c r="F76" s="27" t="s">
        <v>236</v>
      </c>
      <c r="G76" s="25" t="s">
        <v>36</v>
      </c>
      <c r="H76" s="25" t="s">
        <v>49</v>
      </c>
      <c r="I76" s="28" t="s">
        <v>38</v>
      </c>
      <c r="J76" s="28" t="s">
        <v>39</v>
      </c>
      <c r="K76" s="29">
        <f t="shared" ref="K76:K81" si="87">ROUNDUP(MAX(O76:Z76)/22*1.2,-1)</f>
        <v>110</v>
      </c>
      <c r="L76" s="30">
        <v>4</v>
      </c>
      <c r="M76" s="31" t="s">
        <v>181</v>
      </c>
      <c r="N76" s="32"/>
      <c r="O76" s="33">
        <v>1002</v>
      </c>
      <c r="P76" s="33">
        <v>1002</v>
      </c>
      <c r="Q76" s="33">
        <v>1925</v>
      </c>
      <c r="R76" s="33">
        <v>1368</v>
      </c>
      <c r="S76" s="33">
        <v>2004</v>
      </c>
      <c r="T76" s="33">
        <v>1002</v>
      </c>
      <c r="U76" s="33">
        <v>1002</v>
      </c>
      <c r="V76" s="33">
        <v>1002</v>
      </c>
      <c r="W76" s="33">
        <v>1002</v>
      </c>
      <c r="X76" s="33">
        <v>1002</v>
      </c>
      <c r="Y76" s="33">
        <v>1002</v>
      </c>
      <c r="Z76" s="33">
        <v>1002</v>
      </c>
      <c r="AA76" s="34">
        <f t="shared" ref="AA76:AA81" si="88">SUM(O76:Z76)</f>
        <v>14315</v>
      </c>
      <c r="AB76" s="34">
        <f t="shared" si="80"/>
        <v>493867.5</v>
      </c>
      <c r="AC76" s="34">
        <f t="shared" si="81"/>
        <v>152015.35951736025</v>
      </c>
      <c r="AD76" s="35"/>
      <c r="AG76" s="2">
        <f>AG75/AG73</f>
        <v>1.4158289678606821</v>
      </c>
    </row>
    <row r="77" spans="1:33" ht="18" customHeight="1" x14ac:dyDescent="0.25">
      <c r="A77" s="37">
        <v>54</v>
      </c>
      <c r="B77" s="38" t="s">
        <v>237</v>
      </c>
      <c r="C77" s="38" t="s">
        <v>238</v>
      </c>
      <c r="D77" s="39" t="s">
        <v>239</v>
      </c>
      <c r="E77" s="26">
        <f t="shared" si="71"/>
        <v>16</v>
      </c>
      <c r="F77" s="40" t="s">
        <v>240</v>
      </c>
      <c r="G77" s="39" t="s">
        <v>36</v>
      </c>
      <c r="H77" s="39" t="s">
        <v>49</v>
      </c>
      <c r="I77" s="41" t="s">
        <v>38</v>
      </c>
      <c r="J77" s="41" t="s">
        <v>39</v>
      </c>
      <c r="K77" s="42">
        <f t="shared" si="87"/>
        <v>0</v>
      </c>
      <c r="L77" s="43">
        <v>4</v>
      </c>
      <c r="M77" s="44" t="s">
        <v>181</v>
      </c>
      <c r="N77" s="32"/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6">
        <f t="shared" si="88"/>
        <v>0</v>
      </c>
      <c r="AB77" s="46">
        <f t="shared" si="80"/>
        <v>0</v>
      </c>
      <c r="AC77" s="46">
        <f t="shared" si="81"/>
        <v>0</v>
      </c>
      <c r="AD77" s="47"/>
    </row>
    <row r="78" spans="1:33" ht="18" customHeight="1" x14ac:dyDescent="0.25">
      <c r="A78" s="37">
        <v>54</v>
      </c>
      <c r="B78" s="38" t="s">
        <v>237</v>
      </c>
      <c r="C78" s="38" t="s">
        <v>241</v>
      </c>
      <c r="D78" s="39" t="s">
        <v>242</v>
      </c>
      <c r="E78" s="26">
        <f t="shared" si="71"/>
        <v>16</v>
      </c>
      <c r="F78" s="40" t="s">
        <v>243</v>
      </c>
      <c r="G78" s="39" t="s">
        <v>36</v>
      </c>
      <c r="H78" s="39" t="s">
        <v>49</v>
      </c>
      <c r="I78" s="41" t="s">
        <v>38</v>
      </c>
      <c r="J78" s="41" t="s">
        <v>39</v>
      </c>
      <c r="K78" s="42">
        <f t="shared" si="87"/>
        <v>60</v>
      </c>
      <c r="L78" s="43">
        <v>4</v>
      </c>
      <c r="M78" s="44" t="s">
        <v>181</v>
      </c>
      <c r="N78" s="32"/>
      <c r="O78" s="45">
        <v>334</v>
      </c>
      <c r="P78" s="45">
        <v>334</v>
      </c>
      <c r="Q78" s="45">
        <v>334</v>
      </c>
      <c r="R78" s="45">
        <v>1058</v>
      </c>
      <c r="S78" s="45">
        <v>1059</v>
      </c>
      <c r="T78" s="45">
        <v>334</v>
      </c>
      <c r="U78" s="45">
        <v>334</v>
      </c>
      <c r="V78" s="45">
        <v>334</v>
      </c>
      <c r="W78" s="45">
        <v>334</v>
      </c>
      <c r="X78" s="45">
        <v>334</v>
      </c>
      <c r="Y78" s="45">
        <v>334</v>
      </c>
      <c r="Z78" s="45">
        <v>334</v>
      </c>
      <c r="AA78" s="46">
        <f t="shared" si="88"/>
        <v>5457</v>
      </c>
      <c r="AB78" s="46">
        <f t="shared" si="80"/>
        <v>188266.5</v>
      </c>
      <c r="AC78" s="46">
        <f t="shared" si="81"/>
        <v>57949.550603299678</v>
      </c>
      <c r="AD78" s="47"/>
    </row>
    <row r="79" spans="1:33" ht="18" customHeight="1" x14ac:dyDescent="0.25">
      <c r="A79" s="37">
        <v>54</v>
      </c>
      <c r="B79" s="38" t="s">
        <v>244</v>
      </c>
      <c r="C79" s="38" t="s">
        <v>245</v>
      </c>
      <c r="D79" s="39" t="s">
        <v>246</v>
      </c>
      <c r="E79" s="26">
        <f t="shared" si="71"/>
        <v>16</v>
      </c>
      <c r="F79" s="40" t="s">
        <v>247</v>
      </c>
      <c r="G79" s="39" t="s">
        <v>36</v>
      </c>
      <c r="H79" s="39" t="s">
        <v>49</v>
      </c>
      <c r="I79" s="41" t="s">
        <v>38</v>
      </c>
      <c r="J79" s="41" t="s">
        <v>39</v>
      </c>
      <c r="K79" s="42">
        <f t="shared" si="87"/>
        <v>50</v>
      </c>
      <c r="L79" s="43">
        <v>4</v>
      </c>
      <c r="M79" s="44" t="s">
        <v>181</v>
      </c>
      <c r="N79" s="32"/>
      <c r="O79" s="45">
        <v>540</v>
      </c>
      <c r="P79" s="45">
        <v>540</v>
      </c>
      <c r="Q79" s="45">
        <v>540</v>
      </c>
      <c r="R79" s="45">
        <v>765</v>
      </c>
      <c r="S79" s="45">
        <v>765</v>
      </c>
      <c r="T79" s="45">
        <v>765</v>
      </c>
      <c r="U79" s="45">
        <v>765</v>
      </c>
      <c r="V79" s="45">
        <v>540</v>
      </c>
      <c r="W79" s="45">
        <v>540</v>
      </c>
      <c r="X79" s="45">
        <v>540</v>
      </c>
      <c r="Y79" s="45">
        <v>540</v>
      </c>
      <c r="Z79" s="45">
        <v>540</v>
      </c>
      <c r="AA79" s="46">
        <f t="shared" si="88"/>
        <v>7380</v>
      </c>
      <c r="AB79" s="46">
        <f t="shared" si="80"/>
        <v>254610</v>
      </c>
      <c r="AC79" s="46">
        <f t="shared" si="81"/>
        <v>78370.47525240088</v>
      </c>
      <c r="AD79" s="47"/>
    </row>
    <row r="80" spans="1:33" ht="18" customHeight="1" x14ac:dyDescent="0.25">
      <c r="A80" s="37">
        <v>54</v>
      </c>
      <c r="B80" s="38" t="s">
        <v>248</v>
      </c>
      <c r="C80" s="38" t="s">
        <v>249</v>
      </c>
      <c r="D80" s="39" t="s">
        <v>250</v>
      </c>
      <c r="E80" s="26">
        <f t="shared" si="71"/>
        <v>16</v>
      </c>
      <c r="F80" s="40" t="s">
        <v>251</v>
      </c>
      <c r="G80" s="39" t="s">
        <v>36</v>
      </c>
      <c r="H80" s="39" t="s">
        <v>49</v>
      </c>
      <c r="I80" s="41" t="s">
        <v>38</v>
      </c>
      <c r="J80" s="41" t="s">
        <v>39</v>
      </c>
      <c r="K80" s="42">
        <f t="shared" si="87"/>
        <v>10</v>
      </c>
      <c r="L80" s="43">
        <v>4</v>
      </c>
      <c r="M80" s="44" t="s">
        <v>181</v>
      </c>
      <c r="N80" s="32"/>
      <c r="O80" s="45">
        <v>163</v>
      </c>
      <c r="P80" s="45">
        <v>163</v>
      </c>
      <c r="Q80" s="45">
        <v>163</v>
      </c>
      <c r="R80" s="45">
        <v>136</v>
      </c>
      <c r="S80" s="45">
        <v>136</v>
      </c>
      <c r="T80" s="45">
        <v>136</v>
      </c>
      <c r="U80" s="45">
        <v>136</v>
      </c>
      <c r="V80" s="45">
        <v>136</v>
      </c>
      <c r="W80" s="45">
        <v>136</v>
      </c>
      <c r="X80" s="45">
        <v>136</v>
      </c>
      <c r="Y80" s="45">
        <v>136</v>
      </c>
      <c r="Z80" s="45">
        <v>136</v>
      </c>
      <c r="AA80" s="46">
        <f t="shared" si="88"/>
        <v>1713</v>
      </c>
      <c r="AB80" s="46">
        <f t="shared" si="80"/>
        <v>59098.5</v>
      </c>
      <c r="AC80" s="46">
        <f t="shared" si="81"/>
        <v>18190.870475252399</v>
      </c>
      <c r="AD80" s="47"/>
    </row>
    <row r="81" spans="1:32" ht="20.100000000000001" customHeight="1" thickBot="1" x14ac:dyDescent="0.25">
      <c r="A81" s="48">
        <v>54</v>
      </c>
      <c r="B81" s="49" t="s">
        <v>248</v>
      </c>
      <c r="C81" s="49" t="s">
        <v>252</v>
      </c>
      <c r="D81" s="50" t="s">
        <v>253</v>
      </c>
      <c r="E81" s="26">
        <f t="shared" si="71"/>
        <v>16</v>
      </c>
      <c r="F81" s="51" t="s">
        <v>254</v>
      </c>
      <c r="G81" s="50" t="s">
        <v>36</v>
      </c>
      <c r="H81" s="50" t="s">
        <v>49</v>
      </c>
      <c r="I81" s="52" t="s">
        <v>38</v>
      </c>
      <c r="J81" s="52" t="s">
        <v>39</v>
      </c>
      <c r="K81" s="53">
        <f t="shared" si="87"/>
        <v>10</v>
      </c>
      <c r="L81" s="54">
        <v>4</v>
      </c>
      <c r="M81" s="55" t="s">
        <v>181</v>
      </c>
      <c r="N81" s="42"/>
      <c r="O81" s="56">
        <v>130</v>
      </c>
      <c r="P81" s="56">
        <v>130</v>
      </c>
      <c r="Q81" s="56">
        <v>130</v>
      </c>
      <c r="R81" s="56">
        <v>150</v>
      </c>
      <c r="S81" s="56">
        <v>150</v>
      </c>
      <c r="T81" s="56">
        <v>150</v>
      </c>
      <c r="U81" s="56">
        <v>150</v>
      </c>
      <c r="V81" s="56">
        <v>150</v>
      </c>
      <c r="W81" s="56">
        <v>150</v>
      </c>
      <c r="X81" s="56">
        <v>150</v>
      </c>
      <c r="Y81" s="56">
        <v>150</v>
      </c>
      <c r="Z81" s="56">
        <v>150</v>
      </c>
      <c r="AA81" s="57">
        <f t="shared" si="88"/>
        <v>1740</v>
      </c>
      <c r="AB81" s="57">
        <f t="shared" si="80"/>
        <v>60030</v>
      </c>
      <c r="AC81" s="57">
        <f t="shared" si="81"/>
        <v>18477.591726175819</v>
      </c>
      <c r="AD81" s="58"/>
    </row>
    <row r="82" spans="1:32" ht="39.950000000000003" customHeight="1" thickTop="1" thickBot="1" x14ac:dyDescent="0.35">
      <c r="A82" s="22" t="s">
        <v>255</v>
      </c>
      <c r="E82" s="26">
        <f t="shared" si="71"/>
        <v>0</v>
      </c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</row>
    <row r="83" spans="1:32" ht="18" customHeight="1" thickTop="1" x14ac:dyDescent="0.25">
      <c r="A83" s="23">
        <v>56</v>
      </c>
      <c r="B83" s="24" t="s">
        <v>256</v>
      </c>
      <c r="C83" s="24" t="s">
        <v>257</v>
      </c>
      <c r="D83" s="25" t="s">
        <v>258</v>
      </c>
      <c r="E83" s="26">
        <f t="shared" si="71"/>
        <v>16</v>
      </c>
      <c r="F83" s="27" t="s">
        <v>259</v>
      </c>
      <c r="G83" s="25" t="s">
        <v>36</v>
      </c>
      <c r="H83" s="25" t="s">
        <v>49</v>
      </c>
      <c r="I83" s="28" t="s">
        <v>38</v>
      </c>
      <c r="J83" s="28" t="s">
        <v>39</v>
      </c>
      <c r="K83" s="29">
        <f t="shared" ref="K83:K90" si="89">ROUNDUP(MAX(O83:Z83)/22*1.2,-1)</f>
        <v>20</v>
      </c>
      <c r="L83" s="30">
        <v>4</v>
      </c>
      <c r="M83" s="31" t="s">
        <v>181</v>
      </c>
      <c r="N83" s="32"/>
      <c r="O83" s="33">
        <f t="shared" ref="O83:Q85" si="90">$R83/($R$2/100)*(O$2/100)</f>
        <v>66.513392857142847</v>
      </c>
      <c r="P83" s="33">
        <f t="shared" si="90"/>
        <v>130.29910714285711</v>
      </c>
      <c r="Q83" s="33">
        <f t="shared" si="90"/>
        <v>177.61383928571425</v>
      </c>
      <c r="R83" s="33">
        <v>188</v>
      </c>
      <c r="S83" s="33">
        <f t="shared" ref="S83:Z85" si="91">$R83/($R$2/100)*(S$2/100)</f>
        <v>163.45089285714283</v>
      </c>
      <c r="T83" s="33">
        <f t="shared" si="91"/>
        <v>137.64285714285711</v>
      </c>
      <c r="U83" s="33">
        <f t="shared" si="91"/>
        <v>54.973214285714278</v>
      </c>
      <c r="V83" s="33">
        <f t="shared" si="91"/>
        <v>29.479910714285708</v>
      </c>
      <c r="W83" s="33">
        <f t="shared" si="91"/>
        <v>24.339285714285708</v>
      </c>
      <c r="X83" s="33">
        <f t="shared" si="91"/>
        <v>23.080357142857142</v>
      </c>
      <c r="Y83" s="33">
        <f t="shared" si="91"/>
        <v>23.709821428571423</v>
      </c>
      <c r="Z83" s="33">
        <f t="shared" si="91"/>
        <v>29.794642857142851</v>
      </c>
      <c r="AA83" s="34">
        <f t="shared" ref="AA83:AA90" si="92">SUM(O83:Z83)</f>
        <v>1048.8973214285711</v>
      </c>
      <c r="AB83" s="34">
        <f t="shared" si="80"/>
        <v>36186.957589285703</v>
      </c>
      <c r="AC83" s="34">
        <f t="shared" si="81"/>
        <v>11138.561188526748</v>
      </c>
      <c r="AD83" s="35"/>
      <c r="AE83" s="2">
        <f t="shared" ref="AE83:AE90" si="93">R83/$R$2*100</f>
        <v>1049.1071428571427</v>
      </c>
      <c r="AF83" s="36">
        <f t="shared" ref="AF83:AF90" si="94">AE83-AA83</f>
        <v>0.2098214285715585</v>
      </c>
    </row>
    <row r="84" spans="1:32" ht="18" customHeight="1" x14ac:dyDescent="0.25">
      <c r="A84" s="37">
        <v>56</v>
      </c>
      <c r="B84" s="38" t="s">
        <v>260</v>
      </c>
      <c r="C84" s="38" t="s">
        <v>261</v>
      </c>
      <c r="D84" s="39" t="s">
        <v>262</v>
      </c>
      <c r="E84" s="26">
        <f t="shared" si="71"/>
        <v>16</v>
      </c>
      <c r="F84" s="40" t="s">
        <v>263</v>
      </c>
      <c r="G84" s="39" t="s">
        <v>36</v>
      </c>
      <c r="H84" s="39" t="s">
        <v>49</v>
      </c>
      <c r="I84" s="41" t="s">
        <v>38</v>
      </c>
      <c r="J84" s="41" t="s">
        <v>39</v>
      </c>
      <c r="K84" s="72">
        <f t="shared" si="89"/>
        <v>10</v>
      </c>
      <c r="L84" s="43">
        <v>4</v>
      </c>
      <c r="M84" s="44" t="s">
        <v>181</v>
      </c>
      <c r="N84" s="32"/>
      <c r="O84" s="45">
        <f t="shared" si="90"/>
        <v>62.62165178571427</v>
      </c>
      <c r="P84" s="45">
        <f t="shared" si="90"/>
        <v>122.67522321428569</v>
      </c>
      <c r="Q84" s="45">
        <f t="shared" si="90"/>
        <v>167.22154017857142</v>
      </c>
      <c r="R84" s="45">
        <v>177</v>
      </c>
      <c r="S84" s="45">
        <f t="shared" si="91"/>
        <v>153.88727678571425</v>
      </c>
      <c r="T84" s="45">
        <f t="shared" si="91"/>
        <v>129.58928571428567</v>
      </c>
      <c r="U84" s="45">
        <f t="shared" si="91"/>
        <v>51.756696428571423</v>
      </c>
      <c r="V84" s="45">
        <f t="shared" si="91"/>
        <v>27.755022321428566</v>
      </c>
      <c r="W84" s="45">
        <f t="shared" si="91"/>
        <v>22.915178571428566</v>
      </c>
      <c r="X84" s="45">
        <f t="shared" si="91"/>
        <v>21.729910714285712</v>
      </c>
      <c r="Y84" s="45">
        <f t="shared" si="91"/>
        <v>22.322544642857139</v>
      </c>
      <c r="Z84" s="45">
        <f t="shared" si="91"/>
        <v>28.051339285714278</v>
      </c>
      <c r="AA84" s="46">
        <f t="shared" si="92"/>
        <v>987.52566964285688</v>
      </c>
      <c r="AB84" s="46">
        <f t="shared" si="80"/>
        <v>34069.635602678565</v>
      </c>
      <c r="AC84" s="46">
        <f t="shared" si="81"/>
        <v>10486.836863666142</v>
      </c>
      <c r="AD84" s="47"/>
      <c r="AE84" s="2">
        <f t="shared" si="93"/>
        <v>987.72321428571422</v>
      </c>
      <c r="AF84" s="36">
        <f t="shared" si="94"/>
        <v>0.19754464285733775</v>
      </c>
    </row>
    <row r="85" spans="1:32" ht="18" customHeight="1" x14ac:dyDescent="0.25">
      <c r="A85" s="37">
        <v>56</v>
      </c>
      <c r="B85" s="38" t="s">
        <v>260</v>
      </c>
      <c r="C85" s="38" t="s">
        <v>264</v>
      </c>
      <c r="D85" s="39" t="s">
        <v>265</v>
      </c>
      <c r="E85" s="80">
        <f t="shared" si="71"/>
        <v>16</v>
      </c>
      <c r="F85" s="40" t="s">
        <v>266</v>
      </c>
      <c r="G85" s="39" t="s">
        <v>36</v>
      </c>
      <c r="H85" s="39" t="s">
        <v>49</v>
      </c>
      <c r="I85" s="41" t="s">
        <v>38</v>
      </c>
      <c r="J85" s="41" t="s">
        <v>39</v>
      </c>
      <c r="K85" s="42">
        <f t="shared" si="89"/>
        <v>20</v>
      </c>
      <c r="L85" s="43">
        <v>4</v>
      </c>
      <c r="M85" s="44" t="s">
        <v>181</v>
      </c>
      <c r="N85" s="32"/>
      <c r="O85" s="45">
        <f t="shared" si="90"/>
        <v>86.325892857142847</v>
      </c>
      <c r="P85" s="45">
        <f t="shared" si="90"/>
        <v>169.11160714285714</v>
      </c>
      <c r="Q85" s="45">
        <f t="shared" si="90"/>
        <v>230.52008928571425</v>
      </c>
      <c r="R85" s="45">
        <v>244</v>
      </c>
      <c r="S85" s="45">
        <f t="shared" si="91"/>
        <v>212.13839285714283</v>
      </c>
      <c r="T85" s="45">
        <f t="shared" si="91"/>
        <v>178.64285714285708</v>
      </c>
      <c r="U85" s="45">
        <f t="shared" si="91"/>
        <v>71.348214285714278</v>
      </c>
      <c r="V85" s="45">
        <f t="shared" si="91"/>
        <v>38.261160714285708</v>
      </c>
      <c r="W85" s="45">
        <f t="shared" si="91"/>
        <v>31.589285714285708</v>
      </c>
      <c r="X85" s="45">
        <f t="shared" si="91"/>
        <v>29.955357142857142</v>
      </c>
      <c r="Y85" s="45">
        <f t="shared" si="91"/>
        <v>30.772321428571423</v>
      </c>
      <c r="Z85" s="45">
        <f t="shared" si="91"/>
        <v>38.669642857142847</v>
      </c>
      <c r="AA85" s="46">
        <f t="shared" si="92"/>
        <v>1361.3348214285713</v>
      </c>
      <c r="AB85" s="46">
        <f t="shared" si="80"/>
        <v>46966.05133928571</v>
      </c>
      <c r="AC85" s="46">
        <f t="shared" si="81"/>
        <v>14456.43047872621</v>
      </c>
      <c r="AD85" s="47"/>
      <c r="AE85" s="2">
        <f t="shared" si="93"/>
        <v>1361.6071428571427</v>
      </c>
      <c r="AF85" s="36">
        <f t="shared" si="94"/>
        <v>0.27232142857133113</v>
      </c>
    </row>
    <row r="86" spans="1:32" ht="18" customHeight="1" x14ac:dyDescent="0.25">
      <c r="A86" s="37">
        <v>56</v>
      </c>
      <c r="B86" s="38" t="s">
        <v>260</v>
      </c>
      <c r="C86" s="38" t="s">
        <v>267</v>
      </c>
      <c r="D86" s="39" t="s">
        <v>268</v>
      </c>
      <c r="E86" s="80">
        <f t="shared" si="71"/>
        <v>16</v>
      </c>
      <c r="F86" s="40" t="s">
        <v>269</v>
      </c>
      <c r="G86" s="39" t="s">
        <v>36</v>
      </c>
      <c r="H86" s="39" t="s">
        <v>49</v>
      </c>
      <c r="I86" s="41" t="s">
        <v>38</v>
      </c>
      <c r="J86" s="41" t="s">
        <v>39</v>
      </c>
      <c r="K86" s="42">
        <f t="shared" si="89"/>
        <v>110</v>
      </c>
      <c r="L86" s="43">
        <v>4</v>
      </c>
      <c r="M86" s="44" t="s">
        <v>181</v>
      </c>
      <c r="N86" s="32"/>
      <c r="O86" s="45">
        <f>$Q86/($Q$2/100)*(O$2/100)</f>
        <v>686.42764323685765</v>
      </c>
      <c r="P86" s="45">
        <f>$Q86/($Q$2/100)*(P$2/100)</f>
        <v>1344.7052569403427</v>
      </c>
      <c r="Q86" s="45">
        <v>1833</v>
      </c>
      <c r="R86" s="45">
        <f t="shared" ref="R86:Z87" si="95">$Q86/($Q$2/100)*(R$2/100)</f>
        <v>1940.1866509155348</v>
      </c>
      <c r="S86" s="45">
        <f t="shared" si="95"/>
        <v>1686.8363851151801</v>
      </c>
      <c r="T86" s="45">
        <f t="shared" si="95"/>
        <v>1420.4937979917304</v>
      </c>
      <c r="U86" s="45">
        <f t="shared" si="95"/>
        <v>567.33136444181923</v>
      </c>
      <c r="V86" s="45">
        <f t="shared" si="95"/>
        <v>304.23685764914353</v>
      </c>
      <c r="W86" s="45">
        <f t="shared" si="95"/>
        <v>251.18487891317184</v>
      </c>
      <c r="X86" s="45">
        <f t="shared" si="95"/>
        <v>238.1925575900768</v>
      </c>
      <c r="Y86" s="45">
        <f t="shared" si="95"/>
        <v>244.68871825162432</v>
      </c>
      <c r="Z86" s="45">
        <f t="shared" si="95"/>
        <v>307.48493797991728</v>
      </c>
      <c r="AA86" s="46">
        <f t="shared" si="92"/>
        <v>10824.769049025397</v>
      </c>
      <c r="AB86" s="46">
        <f t="shared" si="80"/>
        <v>373454.5321913762</v>
      </c>
      <c r="AC86" s="46">
        <f t="shared" si="81"/>
        <v>114951.53047013549</v>
      </c>
      <c r="AD86" s="47"/>
      <c r="AE86" s="2">
        <f t="shared" si="93"/>
        <v>10826.934435912581</v>
      </c>
      <c r="AF86" s="36">
        <f t="shared" si="94"/>
        <v>2.1653868871835584</v>
      </c>
    </row>
    <row r="87" spans="1:32" ht="18" customHeight="1" x14ac:dyDescent="0.25">
      <c r="A87" s="37">
        <v>56</v>
      </c>
      <c r="B87" s="38" t="s">
        <v>260</v>
      </c>
      <c r="C87" s="38" t="s">
        <v>270</v>
      </c>
      <c r="D87" s="39" t="s">
        <v>271</v>
      </c>
      <c r="E87" s="80">
        <f t="shared" si="71"/>
        <v>16</v>
      </c>
      <c r="F87" s="40" t="s">
        <v>272</v>
      </c>
      <c r="G87" s="39" t="s">
        <v>36</v>
      </c>
      <c r="H87" s="39" t="s">
        <v>49</v>
      </c>
      <c r="I87" s="41" t="s">
        <v>38</v>
      </c>
      <c r="J87" s="41" t="s">
        <v>39</v>
      </c>
      <c r="K87" s="42">
        <f t="shared" si="89"/>
        <v>20</v>
      </c>
      <c r="L87" s="43">
        <v>4</v>
      </c>
      <c r="M87" s="44" t="s">
        <v>181</v>
      </c>
      <c r="N87" s="32"/>
      <c r="O87" s="45">
        <f>$Q87/($Q$2/100)*(O$2/100)</f>
        <v>117.21323095097461</v>
      </c>
      <c r="P87" s="45">
        <f>$Q87/($Q$2/100)*(P$2/100)</f>
        <v>229.61961015948023</v>
      </c>
      <c r="Q87" s="45">
        <v>313</v>
      </c>
      <c r="R87" s="45">
        <f t="shared" si="95"/>
        <v>331.30301240401661</v>
      </c>
      <c r="S87" s="45">
        <f t="shared" si="95"/>
        <v>288.04134672179561</v>
      </c>
      <c r="T87" s="45">
        <f t="shared" si="95"/>
        <v>242.56113408151208</v>
      </c>
      <c r="U87" s="45">
        <f t="shared" si="95"/>
        <v>96.876550502067346</v>
      </c>
      <c r="V87" s="45">
        <f t="shared" si="95"/>
        <v>51.950974601299471</v>
      </c>
      <c r="W87" s="45">
        <f t="shared" si="95"/>
        <v>42.891907855877136</v>
      </c>
      <c r="X87" s="45">
        <f t="shared" si="95"/>
        <v>40.673360897814533</v>
      </c>
      <c r="Y87" s="45">
        <f t="shared" si="95"/>
        <v>41.782634376845834</v>
      </c>
      <c r="Z87" s="45">
        <f t="shared" si="95"/>
        <v>52.505611340815122</v>
      </c>
      <c r="AA87" s="46">
        <f t="shared" si="92"/>
        <v>1848.4193738924989</v>
      </c>
      <c r="AB87" s="46">
        <f t="shared" si="80"/>
        <v>63770.468399291211</v>
      </c>
      <c r="AC87" s="46">
        <f t="shared" si="81"/>
        <v>19628.930189390299</v>
      </c>
      <c r="AD87" s="47"/>
      <c r="AE87" s="2">
        <f t="shared" si="93"/>
        <v>1848.7891317188423</v>
      </c>
      <c r="AF87" s="36">
        <f t="shared" si="94"/>
        <v>0.36975782634340248</v>
      </c>
    </row>
    <row r="88" spans="1:32" ht="20.100000000000001" customHeight="1" x14ac:dyDescent="0.2">
      <c r="A88" s="37">
        <v>56</v>
      </c>
      <c r="B88" s="38" t="s">
        <v>260</v>
      </c>
      <c r="C88" s="38" t="s">
        <v>273</v>
      </c>
      <c r="D88" s="39" t="s">
        <v>274</v>
      </c>
      <c r="E88" s="80">
        <f t="shared" si="71"/>
        <v>16</v>
      </c>
      <c r="F88" s="40" t="s">
        <v>275</v>
      </c>
      <c r="G88" s="39" t="s">
        <v>36</v>
      </c>
      <c r="H88" s="39" t="s">
        <v>49</v>
      </c>
      <c r="I88" s="41" t="s">
        <v>38</v>
      </c>
      <c r="J88" s="41" t="s">
        <v>39</v>
      </c>
      <c r="K88" s="42">
        <f t="shared" si="89"/>
        <v>30</v>
      </c>
      <c r="L88" s="43">
        <v>4</v>
      </c>
      <c r="M88" s="44" t="s">
        <v>181</v>
      </c>
      <c r="N88" s="42"/>
      <c r="O88" s="45">
        <v>95</v>
      </c>
      <c r="P88" s="45">
        <v>158</v>
      </c>
      <c r="Q88" s="45">
        <f>2671/11</f>
        <v>242.81818181818181</v>
      </c>
      <c r="R88" s="45">
        <v>455</v>
      </c>
      <c r="S88" s="45">
        <f t="shared" ref="S88:Z90" si="96">$R88/($R$2/100)*(S$2/100)</f>
        <v>395.58593749999989</v>
      </c>
      <c r="T88" s="45">
        <f t="shared" si="96"/>
        <v>333.12499999999989</v>
      </c>
      <c r="U88" s="45">
        <f t="shared" si="96"/>
        <v>133.04687499999997</v>
      </c>
      <c r="V88" s="45">
        <f t="shared" si="96"/>
        <v>71.347656249999986</v>
      </c>
      <c r="W88" s="45">
        <f t="shared" si="96"/>
        <v>58.906249999999986</v>
      </c>
      <c r="X88" s="45">
        <f t="shared" si="96"/>
        <v>55.859374999999993</v>
      </c>
      <c r="Y88" s="45">
        <f t="shared" si="96"/>
        <v>57.382812499999986</v>
      </c>
      <c r="Z88" s="45">
        <f t="shared" si="96"/>
        <v>72.109374999999986</v>
      </c>
      <c r="AA88" s="46">
        <f t="shared" si="92"/>
        <v>2128.1814630681815</v>
      </c>
      <c r="AB88" s="46">
        <f t="shared" si="80"/>
        <v>73422.260475852265</v>
      </c>
      <c r="AC88" s="46">
        <f t="shared" si="81"/>
        <v>22599.809306775507</v>
      </c>
      <c r="AD88" s="47"/>
      <c r="AE88" s="2">
        <f t="shared" si="93"/>
        <v>2539.0624999999995</v>
      </c>
      <c r="AF88" s="36">
        <f t="shared" si="94"/>
        <v>410.88103693181802</v>
      </c>
    </row>
    <row r="89" spans="1:32" ht="19.5" customHeight="1" x14ac:dyDescent="0.2">
      <c r="A89" s="37">
        <v>56</v>
      </c>
      <c r="B89" s="38" t="s">
        <v>260</v>
      </c>
      <c r="C89" s="38" t="s">
        <v>276</v>
      </c>
      <c r="D89" s="39" t="s">
        <v>277</v>
      </c>
      <c r="E89" s="80">
        <f t="shared" si="71"/>
        <v>16</v>
      </c>
      <c r="F89" s="40" t="s">
        <v>278</v>
      </c>
      <c r="G89" s="39" t="s">
        <v>36</v>
      </c>
      <c r="H89" s="39" t="s">
        <v>49</v>
      </c>
      <c r="I89" s="41" t="s">
        <v>38</v>
      </c>
      <c r="J89" s="41" t="s">
        <v>39</v>
      </c>
      <c r="K89" s="42">
        <f t="shared" si="89"/>
        <v>10</v>
      </c>
      <c r="L89" s="43">
        <v>4</v>
      </c>
      <c r="M89" s="44" t="s">
        <v>181</v>
      </c>
      <c r="N89" s="42"/>
      <c r="O89" s="45">
        <f t="shared" ref="O89:Q90" si="97">$R89/($R$2/100)*(O$2/100)</f>
        <v>58.022321428571423</v>
      </c>
      <c r="P89" s="45">
        <f t="shared" si="97"/>
        <v>113.66517857142857</v>
      </c>
      <c r="Q89" s="45">
        <f t="shared" si="97"/>
        <v>154.93973214285714</v>
      </c>
      <c r="R89" s="45">
        <v>164</v>
      </c>
      <c r="S89" s="45">
        <f t="shared" si="96"/>
        <v>142.58482142857142</v>
      </c>
      <c r="T89" s="45">
        <f t="shared" si="96"/>
        <v>120.07142857142854</v>
      </c>
      <c r="U89" s="45">
        <f t="shared" si="96"/>
        <v>47.955357142857139</v>
      </c>
      <c r="V89" s="45">
        <f t="shared" si="96"/>
        <v>25.716517857142854</v>
      </c>
      <c r="W89" s="45">
        <f t="shared" si="96"/>
        <v>21.232142857142854</v>
      </c>
      <c r="X89" s="45">
        <f t="shared" si="96"/>
        <v>20.133928571428573</v>
      </c>
      <c r="Y89" s="45">
        <f t="shared" si="96"/>
        <v>20.683035714285712</v>
      </c>
      <c r="Z89" s="45">
        <f t="shared" si="96"/>
        <v>25.991071428571423</v>
      </c>
      <c r="AA89" s="46">
        <f t="shared" si="92"/>
        <v>914.99553571428567</v>
      </c>
      <c r="AB89" s="46">
        <f t="shared" si="80"/>
        <v>31567.345982142855</v>
      </c>
      <c r="AC89" s="46">
        <f t="shared" si="81"/>
        <v>9716.6172070126977</v>
      </c>
      <c r="AD89" s="47"/>
      <c r="AE89" s="2">
        <f t="shared" si="93"/>
        <v>915.17857142857133</v>
      </c>
      <c r="AF89" s="36">
        <f t="shared" si="94"/>
        <v>0.18303571428566556</v>
      </c>
    </row>
    <row r="90" spans="1:32" ht="20.100000000000001" customHeight="1" thickBot="1" x14ac:dyDescent="0.25">
      <c r="A90" s="48">
        <v>56</v>
      </c>
      <c r="B90" s="49" t="s">
        <v>260</v>
      </c>
      <c r="C90" s="49" t="s">
        <v>279</v>
      </c>
      <c r="D90" s="50" t="s">
        <v>280</v>
      </c>
      <c r="E90" s="26">
        <f t="shared" si="71"/>
        <v>16</v>
      </c>
      <c r="F90" s="51" t="s">
        <v>281</v>
      </c>
      <c r="G90" s="50" t="s">
        <v>36</v>
      </c>
      <c r="H90" s="50" t="s">
        <v>49</v>
      </c>
      <c r="I90" s="52" t="s">
        <v>38</v>
      </c>
      <c r="J90" s="52" t="s">
        <v>39</v>
      </c>
      <c r="K90" s="53">
        <f t="shared" si="89"/>
        <v>30</v>
      </c>
      <c r="L90" s="54">
        <v>4</v>
      </c>
      <c r="M90" s="55" t="s">
        <v>181</v>
      </c>
      <c r="N90" s="42"/>
      <c r="O90" s="56">
        <f t="shared" si="97"/>
        <v>145.40959821428569</v>
      </c>
      <c r="P90" s="56">
        <f t="shared" si="97"/>
        <v>284.85602678571422</v>
      </c>
      <c r="Q90" s="56">
        <f t="shared" si="97"/>
        <v>388.2940848214285</v>
      </c>
      <c r="R90" s="56">
        <v>411</v>
      </c>
      <c r="S90" s="56">
        <f t="shared" si="96"/>
        <v>357.33147321428567</v>
      </c>
      <c r="T90" s="56">
        <f t="shared" si="96"/>
        <v>300.91071428571422</v>
      </c>
      <c r="U90" s="56">
        <f t="shared" si="96"/>
        <v>120.18080357142856</v>
      </c>
      <c r="V90" s="56">
        <f t="shared" si="96"/>
        <v>64.448102678571416</v>
      </c>
      <c r="W90" s="56">
        <f t="shared" si="96"/>
        <v>53.209821428571416</v>
      </c>
      <c r="X90" s="56">
        <f t="shared" si="96"/>
        <v>50.457589285714285</v>
      </c>
      <c r="Y90" s="56">
        <f t="shared" si="96"/>
        <v>51.833705357142847</v>
      </c>
      <c r="Z90" s="56">
        <f t="shared" si="96"/>
        <v>65.136160714285694</v>
      </c>
      <c r="AA90" s="57">
        <f t="shared" si="92"/>
        <v>2293.0680803571427</v>
      </c>
      <c r="AB90" s="57">
        <f t="shared" si="80"/>
        <v>79110.84877232142</v>
      </c>
      <c r="AC90" s="57">
        <f t="shared" si="81"/>
        <v>24350.790683428164</v>
      </c>
      <c r="AD90" s="58"/>
      <c r="AE90" s="2">
        <f t="shared" si="93"/>
        <v>2293.5267857142853</v>
      </c>
      <c r="AF90" s="36">
        <f t="shared" si="94"/>
        <v>0.45870535714266225</v>
      </c>
    </row>
    <row r="91" spans="1:32" ht="39.950000000000003" customHeight="1" thickTop="1" thickBot="1" x14ac:dyDescent="0.35">
      <c r="A91" s="22" t="s">
        <v>282</v>
      </c>
      <c r="E91" s="80">
        <f t="shared" si="71"/>
        <v>0</v>
      </c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</row>
    <row r="92" spans="1:32" ht="36.75" customHeight="1" thickTop="1" thickBot="1" x14ac:dyDescent="0.25">
      <c r="A92" s="60">
        <v>57</v>
      </c>
      <c r="B92" s="61" t="s">
        <v>283</v>
      </c>
      <c r="C92" s="61" t="s">
        <v>284</v>
      </c>
      <c r="D92" s="62" t="s">
        <v>285</v>
      </c>
      <c r="E92" s="26">
        <f t="shared" si="71"/>
        <v>16</v>
      </c>
      <c r="F92" s="70">
        <v>12987192</v>
      </c>
      <c r="G92" s="62" t="s">
        <v>36</v>
      </c>
      <c r="H92" s="62" t="s">
        <v>49</v>
      </c>
      <c r="I92" s="63" t="s">
        <v>38</v>
      </c>
      <c r="J92" s="63" t="s">
        <v>39</v>
      </c>
      <c r="K92" s="64">
        <f t="shared" ref="K92" si="98">ROUNDUP(MAX(O92:Z92)/22*1.2,-1)</f>
        <v>30</v>
      </c>
      <c r="L92" s="65">
        <v>4</v>
      </c>
      <c r="M92" s="66" t="s">
        <v>181</v>
      </c>
      <c r="N92" s="42"/>
      <c r="O92" s="67">
        <f>$P92/($P$2/100)*(O$2/100)</f>
        <v>174.62611623481186</v>
      </c>
      <c r="P92" s="67">
        <f>3763/11</f>
        <v>342.09090909090907</v>
      </c>
      <c r="Q92" s="67">
        <f t="shared" ref="Q92:Z92" si="99">$P92/($P$2/100)*(Q$2/100)</f>
        <v>466.31232616015222</v>
      </c>
      <c r="R92" s="67">
        <f t="shared" si="99"/>
        <v>493.58044210218128</v>
      </c>
      <c r="S92" s="67">
        <f t="shared" si="99"/>
        <v>429.12853169374904</v>
      </c>
      <c r="T92" s="67">
        <f t="shared" si="99"/>
        <v>361.37139511052544</v>
      </c>
      <c r="U92" s="67">
        <f t="shared" si="99"/>
        <v>144.32820963255745</v>
      </c>
      <c r="V92" s="67">
        <f t="shared" si="99"/>
        <v>77.397379593031758</v>
      </c>
      <c r="W92" s="67">
        <f t="shared" si="99"/>
        <v>63.901039379300236</v>
      </c>
      <c r="X92" s="67">
        <f t="shared" si="99"/>
        <v>60.595813204508858</v>
      </c>
      <c r="Y92" s="67">
        <f t="shared" si="99"/>
        <v>62.248426291904543</v>
      </c>
      <c r="Z92" s="67">
        <f t="shared" si="99"/>
        <v>78.223686136729597</v>
      </c>
      <c r="AA92" s="68">
        <f t="shared" ref="AA92" si="100">SUM(O92:Z92)</f>
        <v>2753.8042746303613</v>
      </c>
      <c r="AB92" s="68">
        <f t="shared" si="80"/>
        <v>95006.247474747463</v>
      </c>
      <c r="AC92" s="68">
        <f t="shared" si="81"/>
        <v>29243.489126676759</v>
      </c>
      <c r="AD92" s="69"/>
      <c r="AE92" s="2">
        <f t="shared" ref="AE92" si="101">R92/$R$2*100</f>
        <v>2754.3551456594932</v>
      </c>
      <c r="AF92" s="36">
        <f t="shared" ref="AF92" si="102">AE92-AA92</f>
        <v>0.5508710291319403</v>
      </c>
    </row>
    <row r="93" spans="1:32" ht="21.75" thickTop="1" thickBot="1" x14ac:dyDescent="0.25"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2"/>
    </row>
    <row r="94" spans="1:32" ht="24.75" customHeight="1" thickTop="1" thickBot="1" x14ac:dyDescent="0.25">
      <c r="A94" s="83"/>
      <c r="B94" s="74"/>
      <c r="C94" s="84" t="s">
        <v>286</v>
      </c>
      <c r="D94" s="85"/>
      <c r="E94" s="86"/>
      <c r="F94" s="73"/>
      <c r="G94" s="73"/>
      <c r="H94" s="73"/>
      <c r="I94" s="75"/>
      <c r="J94" s="75"/>
      <c r="K94" s="76"/>
      <c r="L94" s="77"/>
      <c r="M94" s="78"/>
      <c r="O94" s="87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88">
        <f>SUM(AA5:AA93)</f>
        <v>503220.48283181479</v>
      </c>
      <c r="AB94" s="88">
        <f>SUM(AB5:AB93)</f>
        <v>17361106.657697618</v>
      </c>
      <c r="AC94" s="88">
        <f>SUM(AC5:AC93)</f>
        <v>5343852.0862157159</v>
      </c>
      <c r="AD94" s="88"/>
    </row>
    <row r="95" spans="1:32" ht="21" thickTop="1" x14ac:dyDescent="0.2">
      <c r="R95" s="89"/>
    </row>
    <row r="96" spans="1:32" x14ac:dyDescent="0.2">
      <c r="X96" s="82"/>
      <c r="Y96" s="82"/>
      <c r="Z96" s="82"/>
      <c r="AA96" s="82"/>
      <c r="AB96" s="82"/>
      <c r="AC96" s="82"/>
      <c r="AD96" s="82"/>
    </row>
    <row r="97" spans="27:30" ht="15" customHeight="1" x14ac:dyDescent="0.2">
      <c r="AA97" s="82"/>
      <c r="AB97" s="82"/>
      <c r="AC97" s="82"/>
      <c r="AD97" s="82"/>
    </row>
    <row r="98" spans="27:30" x14ac:dyDescent="0.2">
      <c r="AA98" s="82"/>
      <c r="AB98" s="82"/>
      <c r="AC98" s="82"/>
      <c r="AD98" s="82"/>
    </row>
    <row r="99" spans="27:30" x14ac:dyDescent="0.2">
      <c r="AA99" s="82"/>
      <c r="AB99" s="82"/>
      <c r="AC99" s="82"/>
      <c r="AD99" s="82"/>
    </row>
    <row r="101" spans="27:30" x14ac:dyDescent="0.2">
      <c r="AA101" s="82"/>
      <c r="AB101" s="82"/>
      <c r="AC101" s="82"/>
      <c r="AD101" s="82"/>
    </row>
    <row r="102" spans="27:30" x14ac:dyDescent="0.2">
      <c r="AA102" s="82"/>
      <c r="AB102" s="82"/>
      <c r="AC102" s="82"/>
      <c r="AD102" s="82"/>
    </row>
  </sheetData>
  <pageMargins left="0.70866141732283472" right="0.70866141732283472" top="0.74803149606299213" bottom="0.74803149606299213" header="0.31496062992125984" footer="0.31496062992125984"/>
  <pageSetup paperSize="9" scale="4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2.sz. Melléklet</vt:lpstr>
      <vt:lpstr>'2.sz. Melléklet'!Nyomtatási_cím</vt:lpstr>
      <vt:lpstr>'2.sz.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Ilyés Benjámin</dc:creator>
  <cp:lastModifiedBy>Ilyés Benjámin</cp:lastModifiedBy>
  <dcterms:created xsi:type="dcterms:W3CDTF">2017-04-26T07:55:28Z</dcterms:created>
  <dcterms:modified xsi:type="dcterms:W3CDTF">2017-04-27T09:05:04Z</dcterms:modified>
</cp:coreProperties>
</file>